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firstSheet="2" activeTab="2"/>
  </bookViews>
  <sheets>
    <sheet name="MAY-D" sheetId="1" state="hidden" r:id="rId1"/>
    <sheet name="MAY-M" sheetId="2" state="hidden" r:id="rId2"/>
    <sheet name="SEP" sheetId="6" r:id="rId3"/>
    <sheet name="Sheet3" sheetId="3" r:id="rId4"/>
  </sheets>
  <calcPr calcId="124519"/>
</workbook>
</file>

<file path=xl/calcChain.xml><?xml version="1.0" encoding="utf-8"?>
<calcChain xmlns="http://schemas.openxmlformats.org/spreadsheetml/2006/main">
  <c r="Q164" i="6"/>
  <c r="Q163"/>
  <c r="P180"/>
  <c r="P181"/>
  <c r="P182"/>
  <c r="P183"/>
  <c r="P184"/>
  <c r="P185"/>
  <c r="P186"/>
  <c r="P187"/>
  <c r="P188"/>
  <c r="P189"/>
  <c r="P190"/>
  <c r="P191"/>
  <c r="P192"/>
  <c r="P193"/>
  <c r="P194"/>
  <c r="P195"/>
  <c r="P196"/>
  <c r="P197"/>
  <c r="P198"/>
  <c r="P199"/>
  <c r="P200"/>
  <c r="P201"/>
  <c r="P202"/>
  <c r="P203"/>
  <c r="P204"/>
  <c r="P205"/>
  <c r="P206"/>
  <c r="P207"/>
  <c r="P208"/>
  <c r="P179"/>
  <c r="M180"/>
  <c r="M181"/>
  <c r="M182"/>
  <c r="M183"/>
  <c r="M184"/>
  <c r="M185"/>
  <c r="N185" s="1"/>
  <c r="M186"/>
  <c r="M187"/>
  <c r="M188"/>
  <c r="M189"/>
  <c r="M190"/>
  <c r="M191"/>
  <c r="M192"/>
  <c r="M193"/>
  <c r="M194"/>
  <c r="M195"/>
  <c r="M196"/>
  <c r="M197"/>
  <c r="M198"/>
  <c r="M199"/>
  <c r="M200"/>
  <c r="M201"/>
  <c r="M202"/>
  <c r="M203"/>
  <c r="M204"/>
  <c r="M205"/>
  <c r="M206"/>
  <c r="M207"/>
  <c r="M208"/>
  <c r="M209"/>
  <c r="M210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M179"/>
  <c r="L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180"/>
  <c r="N208"/>
  <c r="N206"/>
  <c r="N204"/>
  <c r="N202"/>
  <c r="N201"/>
  <c r="N200"/>
  <c r="N198"/>
  <c r="N196"/>
  <c r="N194"/>
  <c r="N192"/>
  <c r="N190"/>
  <c r="N188"/>
  <c r="N186"/>
  <c r="N184"/>
  <c r="N182"/>
  <c r="N180"/>
  <c r="AG38"/>
  <c r="AC39"/>
  <c r="N193" l="1"/>
  <c r="N205"/>
  <c r="N197"/>
  <c r="N189"/>
  <c r="N181"/>
  <c r="N207"/>
  <c r="N203"/>
  <c r="N199"/>
  <c r="N195"/>
  <c r="N191"/>
  <c r="N187"/>
  <c r="N18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66"/>
  <c r="W67"/>
  <c r="W68"/>
  <c r="W69"/>
  <c r="W70"/>
  <c r="W71"/>
  <c r="W72"/>
  <c r="W73"/>
  <c r="W43"/>
  <c r="AB43" s="1"/>
  <c r="AE5"/>
  <c r="AE6"/>
  <c r="AF6" s="1"/>
  <c r="AE7"/>
  <c r="AE8"/>
  <c r="AE9"/>
  <c r="AE10"/>
  <c r="AF10" s="1"/>
  <c r="AE11"/>
  <c r="AE12"/>
  <c r="AE13"/>
  <c r="AE14"/>
  <c r="AF14" s="1"/>
  <c r="AE15"/>
  <c r="AE16"/>
  <c r="AE17"/>
  <c r="AE18"/>
  <c r="AF18" s="1"/>
  <c r="AE19"/>
  <c r="AE20"/>
  <c r="AE21"/>
  <c r="AE22"/>
  <c r="AF22" s="1"/>
  <c r="AE23"/>
  <c r="AE24"/>
  <c r="AE25"/>
  <c r="AE26"/>
  <c r="AF26" s="1"/>
  <c r="AE27"/>
  <c r="AE28"/>
  <c r="AE29"/>
  <c r="AE30"/>
  <c r="AF30" s="1"/>
  <c r="AE31"/>
  <c r="AE32"/>
  <c r="AE33"/>
  <c r="AE34"/>
  <c r="AF34" s="1"/>
  <c r="AE4"/>
  <c r="AF4" s="1"/>
  <c r="W5"/>
  <c r="W6"/>
  <c r="AA6" s="1"/>
  <c r="W7"/>
  <c r="W8"/>
  <c r="AA8" s="1"/>
  <c r="W9"/>
  <c r="W10"/>
  <c r="AA10" s="1"/>
  <c r="W11"/>
  <c r="W12"/>
  <c r="AA12" s="1"/>
  <c r="W13"/>
  <c r="W14"/>
  <c r="AA14" s="1"/>
  <c r="W15"/>
  <c r="W16"/>
  <c r="X16" s="1"/>
  <c r="W17"/>
  <c r="W18"/>
  <c r="AA18" s="1"/>
  <c r="W19"/>
  <c r="W20"/>
  <c r="AA20" s="1"/>
  <c r="W21"/>
  <c r="W22"/>
  <c r="AA22" s="1"/>
  <c r="W23"/>
  <c r="W24"/>
  <c r="AA24" s="1"/>
  <c r="W25"/>
  <c r="W26"/>
  <c r="AA26" s="1"/>
  <c r="W27"/>
  <c r="W28"/>
  <c r="X28" s="1"/>
  <c r="W29"/>
  <c r="W30"/>
  <c r="AA30" s="1"/>
  <c r="W31"/>
  <c r="W32"/>
  <c r="X32" s="1"/>
  <c r="W33"/>
  <c r="W34"/>
  <c r="AA34" s="1"/>
  <c r="W4"/>
  <c r="V74"/>
  <c r="U74"/>
  <c r="AB73"/>
  <c r="AB72"/>
  <c r="AB71"/>
  <c r="AB70"/>
  <c r="AB69"/>
  <c r="AB68"/>
  <c r="AB67"/>
  <c r="AB66"/>
  <c r="AB65"/>
  <c r="AB64"/>
  <c r="AB63"/>
  <c r="AB62"/>
  <c r="AB61"/>
  <c r="AB60"/>
  <c r="AB59"/>
  <c r="AB58"/>
  <c r="AB57"/>
  <c r="AB56"/>
  <c r="AB55"/>
  <c r="AB54"/>
  <c r="AB53"/>
  <c r="AB52"/>
  <c r="AB51"/>
  <c r="AB50"/>
  <c r="AB49"/>
  <c r="AB48"/>
  <c r="AB47"/>
  <c r="AG46"/>
  <c r="AF46"/>
  <c r="AB46"/>
  <c r="AB45"/>
  <c r="AB44"/>
  <c r="AD35"/>
  <c r="AC35"/>
  <c r="V35"/>
  <c r="W35" s="1"/>
  <c r="U35"/>
  <c r="AF33"/>
  <c r="Z33"/>
  <c r="AF32"/>
  <c r="AF31"/>
  <c r="Z31"/>
  <c r="AF29"/>
  <c r="Z29"/>
  <c r="AF28"/>
  <c r="AF27"/>
  <c r="Z27"/>
  <c r="AF25"/>
  <c r="Z25"/>
  <c r="AF24"/>
  <c r="AF23"/>
  <c r="Z23"/>
  <c r="AF21"/>
  <c r="Z21"/>
  <c r="AF20"/>
  <c r="AF19"/>
  <c r="Z19"/>
  <c r="AF17"/>
  <c r="Z17"/>
  <c r="AF16"/>
  <c r="AF15"/>
  <c r="Z15"/>
  <c r="AF13"/>
  <c r="Z13"/>
  <c r="AF12"/>
  <c r="AF11"/>
  <c r="Z11"/>
  <c r="AF9"/>
  <c r="Z9"/>
  <c r="AF8"/>
  <c r="AF7"/>
  <c r="Z7"/>
  <c r="AF5"/>
  <c r="Z5"/>
  <c r="AA4"/>
  <c r="T4"/>
  <c r="T5"/>
  <c r="T6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43"/>
  <c r="T44"/>
  <c r="T45"/>
  <c r="T46"/>
  <c r="T47"/>
  <c r="T48"/>
  <c r="T49"/>
  <c r="T50"/>
  <c r="T51"/>
  <c r="T52"/>
  <c r="T53"/>
  <c r="T54"/>
  <c r="T55"/>
  <c r="T56"/>
  <c r="T57"/>
  <c r="T58"/>
  <c r="T59"/>
  <c r="T60"/>
  <c r="T61"/>
  <c r="T62"/>
  <c r="T63"/>
  <c r="T64"/>
  <c r="T65"/>
  <c r="T66"/>
  <c r="T67"/>
  <c r="T68"/>
  <c r="T69"/>
  <c r="T70"/>
  <c r="T71"/>
  <c r="T72"/>
  <c r="T73"/>
  <c r="W74" l="1"/>
  <c r="Y74" s="1"/>
  <c r="AG47" s="1"/>
  <c r="AG48" s="1"/>
  <c r="AB74"/>
  <c r="AE35"/>
  <c r="AF35" s="1"/>
  <c r="AA16"/>
  <c r="AA28"/>
  <c r="AA32"/>
  <c r="X4"/>
  <c r="Z6"/>
  <c r="X8"/>
  <c r="Z10"/>
  <c r="X12"/>
  <c r="Z22"/>
  <c r="X24"/>
  <c r="Z26"/>
  <c r="Z30"/>
  <c r="Z34"/>
  <c r="Z4"/>
  <c r="X6"/>
  <c r="Z8"/>
  <c r="X10"/>
  <c r="Z12"/>
  <c r="X14"/>
  <c r="X22"/>
  <c r="Z24"/>
  <c r="X26"/>
  <c r="Z28"/>
  <c r="X30"/>
  <c r="Z32"/>
  <c r="X34"/>
  <c r="AA35"/>
  <c r="Y35"/>
  <c r="Z35"/>
  <c r="X35"/>
  <c r="Y5"/>
  <c r="AA5"/>
  <c r="Y7"/>
  <c r="AA7"/>
  <c r="Y9"/>
  <c r="AA9"/>
  <c r="Y11"/>
  <c r="AA11"/>
  <c r="Y13"/>
  <c r="AA13"/>
  <c r="Z14"/>
  <c r="Y15"/>
  <c r="AA15"/>
  <c r="Z16"/>
  <c r="Y17"/>
  <c r="AA17"/>
  <c r="X18"/>
  <c r="Z18"/>
  <c r="Y19"/>
  <c r="AA19"/>
  <c r="X20"/>
  <c r="Z20"/>
  <c r="Y21"/>
  <c r="AA21"/>
  <c r="Y23"/>
  <c r="AA23"/>
  <c r="Y25"/>
  <c r="AA25"/>
  <c r="Y27"/>
  <c r="AA27"/>
  <c r="Y29"/>
  <c r="AA29"/>
  <c r="Y31"/>
  <c r="AA31"/>
  <c r="Y33"/>
  <c r="AA33"/>
  <c r="Y43"/>
  <c r="AA43"/>
  <c r="Y44"/>
  <c r="AA44"/>
  <c r="Y45"/>
  <c r="AA45"/>
  <c r="Y46"/>
  <c r="AA46"/>
  <c r="Y47"/>
  <c r="AA47"/>
  <c r="Y48"/>
  <c r="AA48"/>
  <c r="Y49"/>
  <c r="AA49"/>
  <c r="Y50"/>
  <c r="AA50"/>
  <c r="Y51"/>
  <c r="AA51"/>
  <c r="Y52"/>
  <c r="AA52"/>
  <c r="Y53"/>
  <c r="AA53"/>
  <c r="Y54"/>
  <c r="AA54"/>
  <c r="Y55"/>
  <c r="AA55"/>
  <c r="Y56"/>
  <c r="AA56"/>
  <c r="Y57"/>
  <c r="AA57"/>
  <c r="Y58"/>
  <c r="AA58"/>
  <c r="Y59"/>
  <c r="AA59"/>
  <c r="Y60"/>
  <c r="AA60"/>
  <c r="Y61"/>
  <c r="AA61"/>
  <c r="Y62"/>
  <c r="AA62"/>
  <c r="Y63"/>
  <c r="AA63"/>
  <c r="Y64"/>
  <c r="AA64"/>
  <c r="Y65"/>
  <c r="AA65"/>
  <c r="Y66"/>
  <c r="AA66"/>
  <c r="Y67"/>
  <c r="AA67"/>
  <c r="Y68"/>
  <c r="AA68"/>
  <c r="Y69"/>
  <c r="AA69"/>
  <c r="Y70"/>
  <c r="AA70"/>
  <c r="Y71"/>
  <c r="AA71"/>
  <c r="Y72"/>
  <c r="AA72"/>
  <c r="Y73"/>
  <c r="AA73"/>
  <c r="Y4"/>
  <c r="X5"/>
  <c r="Y6"/>
  <c r="X7"/>
  <c r="Y8"/>
  <c r="X9"/>
  <c r="Y10"/>
  <c r="X11"/>
  <c r="Y12"/>
  <c r="X13"/>
  <c r="Y14"/>
  <c r="X15"/>
  <c r="Y16"/>
  <c r="X17"/>
  <c r="Y18"/>
  <c r="X19"/>
  <c r="Y20"/>
  <c r="X21"/>
  <c r="Y22"/>
  <c r="X23"/>
  <c r="Y24"/>
  <c r="AB24" s="1"/>
  <c r="AG24" s="1"/>
  <c r="X25"/>
  <c r="Y26"/>
  <c r="X27"/>
  <c r="Y28"/>
  <c r="X29"/>
  <c r="Y30"/>
  <c r="X31"/>
  <c r="Y32"/>
  <c r="AB32" s="1"/>
  <c r="AG32" s="1"/>
  <c r="X33"/>
  <c r="Y34"/>
  <c r="X43"/>
  <c r="Z43"/>
  <c r="X44"/>
  <c r="Z44"/>
  <c r="X45"/>
  <c r="Z45"/>
  <c r="X46"/>
  <c r="Z46"/>
  <c r="X47"/>
  <c r="Z47"/>
  <c r="X48"/>
  <c r="Z48"/>
  <c r="X49"/>
  <c r="Z49"/>
  <c r="X50"/>
  <c r="Z50"/>
  <c r="X51"/>
  <c r="Z51"/>
  <c r="X52"/>
  <c r="Z52"/>
  <c r="X53"/>
  <c r="Z53"/>
  <c r="X54"/>
  <c r="Z54"/>
  <c r="X55"/>
  <c r="Z55"/>
  <c r="X56"/>
  <c r="Z56"/>
  <c r="X57"/>
  <c r="Z57"/>
  <c r="X58"/>
  <c r="Z58"/>
  <c r="X59"/>
  <c r="Z59"/>
  <c r="X60"/>
  <c r="Z60"/>
  <c r="X61"/>
  <c r="Z61"/>
  <c r="X62"/>
  <c r="Z62"/>
  <c r="X63"/>
  <c r="Z63"/>
  <c r="X64"/>
  <c r="Z64"/>
  <c r="X65"/>
  <c r="Z65"/>
  <c r="X66"/>
  <c r="Z66"/>
  <c r="X67"/>
  <c r="Z67"/>
  <c r="X68"/>
  <c r="Z68"/>
  <c r="X69"/>
  <c r="Z69"/>
  <c r="X70"/>
  <c r="Z70"/>
  <c r="X71"/>
  <c r="Z71"/>
  <c r="X72"/>
  <c r="Z72"/>
  <c r="X73"/>
  <c r="Z73"/>
  <c r="Y39" l="1"/>
  <c r="Y38" s="1"/>
  <c r="Z39"/>
  <c r="Z38" s="1"/>
  <c r="AB20"/>
  <c r="AG20" s="1"/>
  <c r="AB18"/>
  <c r="AG18" s="1"/>
  <c r="AB28"/>
  <c r="AG28" s="1"/>
  <c r="AB34"/>
  <c r="AG34" s="1"/>
  <c r="AB30"/>
  <c r="AG30" s="1"/>
  <c r="AB26"/>
  <c r="AG26" s="1"/>
  <c r="AB22"/>
  <c r="AG22" s="1"/>
  <c r="AB16"/>
  <c r="AG16" s="1"/>
  <c r="AB12"/>
  <c r="AG12" s="1"/>
  <c r="AB10"/>
  <c r="AG10" s="1"/>
  <c r="AB8"/>
  <c r="AG8" s="1"/>
  <c r="AB6"/>
  <c r="AG6" s="1"/>
  <c r="AB4"/>
  <c r="AG4" s="1"/>
  <c r="AB14"/>
  <c r="AG14" s="1"/>
  <c r="Z74"/>
  <c r="X74"/>
  <c r="AF47" s="1"/>
  <c r="AF48" s="1"/>
  <c r="AA74"/>
  <c r="AB33"/>
  <c r="AG33" s="1"/>
  <c r="AB31"/>
  <c r="AG31" s="1"/>
  <c r="AB29"/>
  <c r="AG29" s="1"/>
  <c r="AB27"/>
  <c r="AG27" s="1"/>
  <c r="AB25"/>
  <c r="AG25" s="1"/>
  <c r="AB23"/>
  <c r="AG23" s="1"/>
  <c r="AB21"/>
  <c r="AG21" s="1"/>
  <c r="AB19"/>
  <c r="AG19" s="1"/>
  <c r="AB17"/>
  <c r="AG17" s="1"/>
  <c r="AB13"/>
  <c r="AG13" s="1"/>
  <c r="AB11"/>
  <c r="AG11" s="1"/>
  <c r="AB9"/>
  <c r="AG9" s="1"/>
  <c r="AB7"/>
  <c r="AG7" s="1"/>
  <c r="AB5"/>
  <c r="AG5" s="1"/>
  <c r="AB35"/>
  <c r="AB15"/>
  <c r="AG15" s="1"/>
  <c r="X39" l="1"/>
  <c r="X38" s="1"/>
  <c r="W76"/>
  <c r="W78"/>
  <c r="AG35"/>
  <c r="Q157" l="1"/>
  <c r="P157"/>
  <c r="N157"/>
  <c r="M157"/>
  <c r="K157"/>
  <c r="J157"/>
  <c r="H157"/>
  <c r="G157"/>
  <c r="R155"/>
  <c r="O155"/>
  <c r="L155"/>
  <c r="I155"/>
  <c r="Q152"/>
  <c r="P152"/>
  <c r="N152"/>
  <c r="M152"/>
  <c r="K152"/>
  <c r="J152"/>
  <c r="H152"/>
  <c r="G152"/>
  <c r="R150"/>
  <c r="O150"/>
  <c r="L150"/>
  <c r="I150"/>
  <c r="Q147"/>
  <c r="P147"/>
  <c r="N147"/>
  <c r="M147"/>
  <c r="K147"/>
  <c r="J147"/>
  <c r="H147"/>
  <c r="G147"/>
  <c r="R145"/>
  <c r="O145"/>
  <c r="L145"/>
  <c r="I145"/>
  <c r="Q142"/>
  <c r="P142"/>
  <c r="N142"/>
  <c r="M142"/>
  <c r="K142"/>
  <c r="J142"/>
  <c r="H142"/>
  <c r="G142"/>
  <c r="R140"/>
  <c r="O140"/>
  <c r="L140"/>
  <c r="I140"/>
  <c r="Q137"/>
  <c r="P137"/>
  <c r="N137"/>
  <c r="M137"/>
  <c r="K137"/>
  <c r="J137"/>
  <c r="H137"/>
  <c r="G137"/>
  <c r="R135"/>
  <c r="O135"/>
  <c r="L135"/>
  <c r="I135"/>
  <c r="Q132"/>
  <c r="P132"/>
  <c r="N132"/>
  <c r="M132"/>
  <c r="K132"/>
  <c r="J132"/>
  <c r="H132"/>
  <c r="G132"/>
  <c r="R130"/>
  <c r="O130"/>
  <c r="L130"/>
  <c r="I130"/>
  <c r="Q127"/>
  <c r="P127"/>
  <c r="N127"/>
  <c r="M127"/>
  <c r="K127"/>
  <c r="J127"/>
  <c r="H127"/>
  <c r="G127"/>
  <c r="R125"/>
  <c r="O125"/>
  <c r="L125"/>
  <c r="I125"/>
  <c r="Q122"/>
  <c r="P122"/>
  <c r="N122"/>
  <c r="M122"/>
  <c r="K122"/>
  <c r="J122"/>
  <c r="H122"/>
  <c r="G122"/>
  <c r="R120"/>
  <c r="O120"/>
  <c r="L120"/>
  <c r="I120"/>
  <c r="Q117"/>
  <c r="P117"/>
  <c r="N117"/>
  <c r="M117"/>
  <c r="K117"/>
  <c r="J117"/>
  <c r="H117"/>
  <c r="G117"/>
  <c r="R115"/>
  <c r="O115"/>
  <c r="L115"/>
  <c r="I115"/>
  <c r="Q112"/>
  <c r="P112"/>
  <c r="N112"/>
  <c r="M112"/>
  <c r="K112"/>
  <c r="J112"/>
  <c r="H112"/>
  <c r="G112"/>
  <c r="R110"/>
  <c r="O110"/>
  <c r="L110"/>
  <c r="I110"/>
  <c r="Q107"/>
  <c r="P107"/>
  <c r="N107"/>
  <c r="M107"/>
  <c r="K107"/>
  <c r="J107"/>
  <c r="H107"/>
  <c r="G107"/>
  <c r="R105"/>
  <c r="O105"/>
  <c r="L105"/>
  <c r="I105"/>
  <c r="Q102"/>
  <c r="P102"/>
  <c r="N102"/>
  <c r="M102"/>
  <c r="K102"/>
  <c r="J102"/>
  <c r="H102"/>
  <c r="G102"/>
  <c r="R100"/>
  <c r="O100"/>
  <c r="L100"/>
  <c r="I100"/>
  <c r="Q97"/>
  <c r="P97"/>
  <c r="N97"/>
  <c r="M97"/>
  <c r="K97"/>
  <c r="J97"/>
  <c r="H97"/>
  <c r="G97"/>
  <c r="R95"/>
  <c r="O95"/>
  <c r="L95"/>
  <c r="I95"/>
  <c r="Q92"/>
  <c r="P92"/>
  <c r="N92"/>
  <c r="M92"/>
  <c r="K92"/>
  <c r="J92"/>
  <c r="H92"/>
  <c r="G92"/>
  <c r="R90"/>
  <c r="O90"/>
  <c r="L90"/>
  <c r="I90"/>
  <c r="Q87"/>
  <c r="P87"/>
  <c r="N87"/>
  <c r="M87"/>
  <c r="K87"/>
  <c r="J87"/>
  <c r="H87"/>
  <c r="G87"/>
  <c r="R85"/>
  <c r="O85"/>
  <c r="L85"/>
  <c r="I85"/>
  <c r="Q82"/>
  <c r="P82"/>
  <c r="N82"/>
  <c r="M82"/>
  <c r="K82"/>
  <c r="J82"/>
  <c r="H82"/>
  <c r="G82"/>
  <c r="R80"/>
  <c r="O80"/>
  <c r="L80"/>
  <c r="I80"/>
  <c r="Q77"/>
  <c r="P77"/>
  <c r="N77"/>
  <c r="M77"/>
  <c r="K77"/>
  <c r="J77"/>
  <c r="H77"/>
  <c r="G77"/>
  <c r="R75"/>
  <c r="O75"/>
  <c r="L75"/>
  <c r="I75"/>
  <c r="Q72"/>
  <c r="P72"/>
  <c r="N72"/>
  <c r="M72"/>
  <c r="K72"/>
  <c r="J72"/>
  <c r="H72"/>
  <c r="G72"/>
  <c r="R70"/>
  <c r="O70"/>
  <c r="L70"/>
  <c r="I70"/>
  <c r="Q67"/>
  <c r="P67"/>
  <c r="N67"/>
  <c r="M67"/>
  <c r="K67"/>
  <c r="J67"/>
  <c r="H67"/>
  <c r="G67"/>
  <c r="R65"/>
  <c r="O65"/>
  <c r="L65"/>
  <c r="I65"/>
  <c r="Q62"/>
  <c r="P62"/>
  <c r="N62"/>
  <c r="M62"/>
  <c r="K62"/>
  <c r="J62"/>
  <c r="H62"/>
  <c r="G62"/>
  <c r="R60"/>
  <c r="O60"/>
  <c r="L60"/>
  <c r="I60"/>
  <c r="Q57"/>
  <c r="P57"/>
  <c r="N57"/>
  <c r="M57"/>
  <c r="K57"/>
  <c r="J57"/>
  <c r="H57"/>
  <c r="G57"/>
  <c r="R55"/>
  <c r="O55"/>
  <c r="L55"/>
  <c r="I55"/>
  <c r="Q52"/>
  <c r="P52"/>
  <c r="N52"/>
  <c r="M52"/>
  <c r="K52"/>
  <c r="J52"/>
  <c r="H52"/>
  <c r="G52"/>
  <c r="R50"/>
  <c r="O50"/>
  <c r="L50"/>
  <c r="I50"/>
  <c r="Q47"/>
  <c r="P47"/>
  <c r="N47"/>
  <c r="M47"/>
  <c r="K47"/>
  <c r="J47"/>
  <c r="H47"/>
  <c r="G47"/>
  <c r="R45"/>
  <c r="O45"/>
  <c r="L45"/>
  <c r="I45"/>
  <c r="Q42"/>
  <c r="P42"/>
  <c r="N42"/>
  <c r="M42"/>
  <c r="K42"/>
  <c r="J42"/>
  <c r="H42"/>
  <c r="G42"/>
  <c r="R40"/>
  <c r="O40"/>
  <c r="L40"/>
  <c r="I40"/>
  <c r="Q37"/>
  <c r="P37"/>
  <c r="N37"/>
  <c r="M37"/>
  <c r="K37"/>
  <c r="J37"/>
  <c r="H37"/>
  <c r="G37"/>
  <c r="R35"/>
  <c r="O35"/>
  <c r="L35"/>
  <c r="I35"/>
  <c r="Q32"/>
  <c r="P32"/>
  <c r="N32"/>
  <c r="M32"/>
  <c r="K32"/>
  <c r="J32"/>
  <c r="H32"/>
  <c r="G32"/>
  <c r="R30"/>
  <c r="O30"/>
  <c r="L30"/>
  <c r="I30"/>
  <c r="Q27"/>
  <c r="P27"/>
  <c r="N27"/>
  <c r="M27"/>
  <c r="K27"/>
  <c r="J27"/>
  <c r="H27"/>
  <c r="G27"/>
  <c r="R25"/>
  <c r="O25"/>
  <c r="L25"/>
  <c r="I25"/>
  <c r="Q22"/>
  <c r="P22"/>
  <c r="N22"/>
  <c r="M22"/>
  <c r="K22"/>
  <c r="J22"/>
  <c r="H22"/>
  <c r="G22"/>
  <c r="I22" s="1"/>
  <c r="R20"/>
  <c r="O20"/>
  <c r="L20"/>
  <c r="I20"/>
  <c r="Q17"/>
  <c r="P17"/>
  <c r="N17"/>
  <c r="M17"/>
  <c r="K17"/>
  <c r="J17"/>
  <c r="H17"/>
  <c r="G17"/>
  <c r="R15"/>
  <c r="O15"/>
  <c r="L15"/>
  <c r="I15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C209"/>
  <c r="C208"/>
  <c r="G208" s="1"/>
  <c r="C207"/>
  <c r="C206"/>
  <c r="C205"/>
  <c r="C204"/>
  <c r="C203"/>
  <c r="C202"/>
  <c r="C201"/>
  <c r="C200"/>
  <c r="C199"/>
  <c r="C198"/>
  <c r="C197"/>
  <c r="C196"/>
  <c r="C195"/>
  <c r="C194"/>
  <c r="C193"/>
  <c r="C192"/>
  <c r="C191"/>
  <c r="C190"/>
  <c r="C189"/>
  <c r="G189" s="1"/>
  <c r="C188"/>
  <c r="C187"/>
  <c r="C186"/>
  <c r="C185"/>
  <c r="G185" s="1"/>
  <c r="C184"/>
  <c r="B209"/>
  <c r="B208"/>
  <c r="B207"/>
  <c r="B206"/>
  <c r="B205"/>
  <c r="B204"/>
  <c r="B203"/>
  <c r="B202"/>
  <c r="B201"/>
  <c r="B200"/>
  <c r="B199"/>
  <c r="B198"/>
  <c r="B197"/>
  <c r="B196"/>
  <c r="B195"/>
  <c r="B194"/>
  <c r="B193"/>
  <c r="B192"/>
  <c r="B191"/>
  <c r="B190"/>
  <c r="B189"/>
  <c r="B188"/>
  <c r="B187"/>
  <c r="B186"/>
  <c r="B185"/>
  <c r="B184"/>
  <c r="F184" s="1"/>
  <c r="C183"/>
  <c r="B183"/>
  <c r="C182"/>
  <c r="B182"/>
  <c r="C181"/>
  <c r="B181"/>
  <c r="C180"/>
  <c r="G180" s="1"/>
  <c r="B180"/>
  <c r="C179"/>
  <c r="J179" s="1"/>
  <c r="B179"/>
  <c r="K184"/>
  <c r="G184"/>
  <c r="G186"/>
  <c r="G188"/>
  <c r="G190"/>
  <c r="G192"/>
  <c r="G194"/>
  <c r="G196"/>
  <c r="G198"/>
  <c r="G200"/>
  <c r="G202"/>
  <c r="G204"/>
  <c r="G206"/>
  <c r="F180"/>
  <c r="F181"/>
  <c r="F182"/>
  <c r="F183"/>
  <c r="F186"/>
  <c r="D156"/>
  <c r="D151"/>
  <c r="D146"/>
  <c r="D141"/>
  <c r="D136"/>
  <c r="D131"/>
  <c r="D126"/>
  <c r="D121"/>
  <c r="D116"/>
  <c r="D111"/>
  <c r="D106"/>
  <c r="D101"/>
  <c r="D96"/>
  <c r="D91"/>
  <c r="D86"/>
  <c r="D81"/>
  <c r="D76"/>
  <c r="D71"/>
  <c r="D66"/>
  <c r="D61"/>
  <c r="D56"/>
  <c r="D51"/>
  <c r="D46"/>
  <c r="D41"/>
  <c r="D36"/>
  <c r="D31"/>
  <c r="D26"/>
  <c r="D21"/>
  <c r="D16"/>
  <c r="Q12"/>
  <c r="P12"/>
  <c r="N12"/>
  <c r="M12"/>
  <c r="K12"/>
  <c r="J12"/>
  <c r="H12"/>
  <c r="G12"/>
  <c r="D11"/>
  <c r="R10"/>
  <c r="O10"/>
  <c r="L10"/>
  <c r="I10"/>
  <c r="I4"/>
  <c r="B159"/>
  <c r="I164" s="1"/>
  <c r="C159"/>
  <c r="G165" s="1"/>
  <c r="L4"/>
  <c r="R5"/>
  <c r="O5"/>
  <c r="L5"/>
  <c r="I5"/>
  <c r="R4"/>
  <c r="O4"/>
  <c r="Q7"/>
  <c r="P7"/>
  <c r="N7"/>
  <c r="M7"/>
  <c r="K7"/>
  <c r="J7"/>
  <c r="I209" l="1"/>
  <c r="L209"/>
  <c r="F179"/>
  <c r="I179"/>
  <c r="G209"/>
  <c r="G187"/>
  <c r="G182"/>
  <c r="H182" s="1"/>
  <c r="F185"/>
  <c r="H185" s="1"/>
  <c r="G207"/>
  <c r="G205"/>
  <c r="G203"/>
  <c r="G201"/>
  <c r="G199"/>
  <c r="G197"/>
  <c r="G195"/>
  <c r="G193"/>
  <c r="G191"/>
  <c r="G183"/>
  <c r="H183" s="1"/>
  <c r="G181"/>
  <c r="H181" s="1"/>
  <c r="I32"/>
  <c r="I37"/>
  <c r="O37"/>
  <c r="I42"/>
  <c r="I62"/>
  <c r="I67"/>
  <c r="O67"/>
  <c r="I72"/>
  <c r="I77"/>
  <c r="O77"/>
  <c r="I82"/>
  <c r="I87"/>
  <c r="R87"/>
  <c r="I92"/>
  <c r="I132"/>
  <c r="I137"/>
  <c r="I142"/>
  <c r="O142"/>
  <c r="I147"/>
  <c r="O147"/>
  <c r="I152"/>
  <c r="O152"/>
  <c r="I157"/>
  <c r="O157"/>
  <c r="R17"/>
  <c r="R22"/>
  <c r="R27"/>
  <c r="R42"/>
  <c r="R47"/>
  <c r="R52"/>
  <c r="R92"/>
  <c r="R102"/>
  <c r="O112"/>
  <c r="R112"/>
  <c r="R122"/>
  <c r="R127"/>
  <c r="I27"/>
  <c r="R32"/>
  <c r="I47"/>
  <c r="I52"/>
  <c r="I57"/>
  <c r="O57"/>
  <c r="R62"/>
  <c r="R72"/>
  <c r="R82"/>
  <c r="I97"/>
  <c r="O97"/>
  <c r="I102"/>
  <c r="I107"/>
  <c r="O107"/>
  <c r="I112"/>
  <c r="I117"/>
  <c r="O117"/>
  <c r="I122"/>
  <c r="I127"/>
  <c r="R132"/>
  <c r="O137"/>
  <c r="I17"/>
  <c r="G179"/>
  <c r="K180"/>
  <c r="R157"/>
  <c r="R152"/>
  <c r="R147"/>
  <c r="R142"/>
  <c r="R137"/>
  <c r="O132"/>
  <c r="O127"/>
  <c r="O122"/>
  <c r="R117"/>
  <c r="R107"/>
  <c r="O102"/>
  <c r="R97"/>
  <c r="O92"/>
  <c r="O87"/>
  <c r="O82"/>
  <c r="R77"/>
  <c r="O72"/>
  <c r="R67"/>
  <c r="O62"/>
  <c r="R57"/>
  <c r="O52"/>
  <c r="O47"/>
  <c r="O42"/>
  <c r="R37"/>
  <c r="O32"/>
  <c r="H184"/>
  <c r="O27"/>
  <c r="O22"/>
  <c r="O17"/>
  <c r="L157"/>
  <c r="L152"/>
  <c r="L147"/>
  <c r="L142"/>
  <c r="L137"/>
  <c r="L132"/>
  <c r="L127"/>
  <c r="L122"/>
  <c r="L117"/>
  <c r="L112"/>
  <c r="L107"/>
  <c r="L102"/>
  <c r="L97"/>
  <c r="L92"/>
  <c r="L87"/>
  <c r="L82"/>
  <c r="L77"/>
  <c r="L72"/>
  <c r="L67"/>
  <c r="L62"/>
  <c r="L57"/>
  <c r="L52"/>
  <c r="L47"/>
  <c r="L42"/>
  <c r="L37"/>
  <c r="L32"/>
  <c r="L27"/>
  <c r="L22"/>
  <c r="L17"/>
  <c r="P159"/>
  <c r="K209"/>
  <c r="K208"/>
  <c r="K207"/>
  <c r="K206"/>
  <c r="K205"/>
  <c r="K204"/>
  <c r="K203"/>
  <c r="K202"/>
  <c r="K201"/>
  <c r="K200"/>
  <c r="K199"/>
  <c r="K198"/>
  <c r="K197"/>
  <c r="K196"/>
  <c r="K195"/>
  <c r="K194"/>
  <c r="K193"/>
  <c r="K192"/>
  <c r="K191"/>
  <c r="K190"/>
  <c r="K188"/>
  <c r="K187"/>
  <c r="K186"/>
  <c r="H186"/>
  <c r="F209"/>
  <c r="F208"/>
  <c r="H208" s="1"/>
  <c r="F207"/>
  <c r="F206"/>
  <c r="H206" s="1"/>
  <c r="F205"/>
  <c r="F204"/>
  <c r="H204" s="1"/>
  <c r="F203"/>
  <c r="F202"/>
  <c r="H202" s="1"/>
  <c r="F201"/>
  <c r="F200"/>
  <c r="H200" s="1"/>
  <c r="F199"/>
  <c r="F198"/>
  <c r="H198" s="1"/>
  <c r="F197"/>
  <c r="F196"/>
  <c r="H196" s="1"/>
  <c r="F195"/>
  <c r="F194"/>
  <c r="H194" s="1"/>
  <c r="F193"/>
  <c r="F192"/>
  <c r="H192" s="1"/>
  <c r="F191"/>
  <c r="F190"/>
  <c r="H190" s="1"/>
  <c r="F189"/>
  <c r="H189" s="1"/>
  <c r="F188"/>
  <c r="H188" s="1"/>
  <c r="F187"/>
  <c r="H187" s="1"/>
  <c r="K183"/>
  <c r="K182"/>
  <c r="K181"/>
  <c r="H180"/>
  <c r="F165"/>
  <c r="G164"/>
  <c r="G166" s="1"/>
  <c r="E168" s="1"/>
  <c r="H165"/>
  <c r="I165"/>
  <c r="I166" s="1"/>
  <c r="F164"/>
  <c r="H164"/>
  <c r="K164" s="1"/>
  <c r="R7"/>
  <c r="R12"/>
  <c r="O12"/>
  <c r="O7"/>
  <c r="N159"/>
  <c r="L12"/>
  <c r="I12"/>
  <c r="J159"/>
  <c r="D159"/>
  <c r="M159"/>
  <c r="K159"/>
  <c r="Q159"/>
  <c r="L7"/>
  <c r="H209" l="1"/>
  <c r="H179"/>
  <c r="K179"/>
  <c r="K185"/>
  <c r="K189"/>
  <c r="H191"/>
  <c r="H195"/>
  <c r="H199"/>
  <c r="H203"/>
  <c r="H207"/>
  <c r="H193"/>
  <c r="H197"/>
  <c r="H201"/>
  <c r="H205"/>
  <c r="H166"/>
  <c r="K166" s="1"/>
  <c r="K165"/>
  <c r="F166"/>
  <c r="R159"/>
  <c r="O159"/>
  <c r="L159"/>
  <c r="H7"/>
  <c r="H159" s="1"/>
  <c r="G7" l="1"/>
  <c r="G159" s="1"/>
  <c r="D6"/>
  <c r="H6"/>
  <c r="H8" s="1"/>
  <c r="H9" s="1"/>
  <c r="H11" s="1"/>
  <c r="H13" s="1"/>
  <c r="H14" s="1"/>
  <c r="H16" s="1"/>
  <c r="H18" s="1"/>
  <c r="H19" s="1"/>
  <c r="H21" s="1"/>
  <c r="H23" s="1"/>
  <c r="H24" s="1"/>
  <c r="H26" s="1"/>
  <c r="H28" s="1"/>
  <c r="H29" s="1"/>
  <c r="H31" s="1"/>
  <c r="H33" s="1"/>
  <c r="H34" s="1"/>
  <c r="H36" s="1"/>
  <c r="G6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Q6"/>
  <c r="Q8" s="1"/>
  <c r="Q9" s="1"/>
  <c r="Q11" s="1"/>
  <c r="Q13" s="1"/>
  <c r="Q14" s="1"/>
  <c r="Q16" s="1"/>
  <c r="Q18" s="1"/>
  <c r="Q19" s="1"/>
  <c r="Q21" s="1"/>
  <c r="Q23" s="1"/>
  <c r="Q24" s="1"/>
  <c r="Q26" s="1"/>
  <c r="Q28" s="1"/>
  <c r="Q29" s="1"/>
  <c r="Q31" s="1"/>
  <c r="Q33" s="1"/>
  <c r="Q34" s="1"/>
  <c r="Q36" s="1"/>
  <c r="P6"/>
  <c r="P8" s="1"/>
  <c r="P9" s="1"/>
  <c r="P11" s="1"/>
  <c r="N6"/>
  <c r="M6"/>
  <c r="M8" s="1"/>
  <c r="M9" s="1"/>
  <c r="M11" s="1"/>
  <c r="K6"/>
  <c r="J6"/>
  <c r="J8" s="1"/>
  <c r="J9" s="1"/>
  <c r="J11" s="1"/>
  <c r="S160" i="1"/>
  <c r="O160"/>
  <c r="G160"/>
  <c r="K159"/>
  <c r="L159"/>
  <c r="M159"/>
  <c r="N159"/>
  <c r="G6"/>
  <c r="D79" i="2"/>
  <c r="E79"/>
  <c r="F79"/>
  <c r="G79"/>
  <c r="H79"/>
  <c r="I79"/>
  <c r="J79"/>
  <c r="K79"/>
  <c r="L79"/>
  <c r="M79"/>
  <c r="N79"/>
  <c r="C79"/>
  <c r="M48"/>
  <c r="M51"/>
  <c r="M52"/>
  <c r="M53"/>
  <c r="M54"/>
  <c r="M55"/>
  <c r="M57"/>
  <c r="M58"/>
  <c r="M59"/>
  <c r="I46"/>
  <c r="I47"/>
  <c r="I48"/>
  <c r="I49"/>
  <c r="I50"/>
  <c r="I51"/>
  <c r="I52"/>
  <c r="I53"/>
  <c r="I54"/>
  <c r="I55"/>
  <c r="I56"/>
  <c r="M56" s="1"/>
  <c r="I57"/>
  <c r="I58"/>
  <c r="I59"/>
  <c r="B159" i="1"/>
  <c r="J164" s="1"/>
  <c r="K52" i="2"/>
  <c r="K51"/>
  <c r="AD38" i="1"/>
  <c r="I45" i="2"/>
  <c r="H24"/>
  <c r="D31" s="1"/>
  <c r="L24"/>
  <c r="G31" s="1"/>
  <c r="G91"/>
  <c r="G92"/>
  <c r="G93"/>
  <c r="G94"/>
  <c r="E91"/>
  <c r="E92"/>
  <c r="E93"/>
  <c r="E94"/>
  <c r="E90"/>
  <c r="G90" s="1"/>
  <c r="K72"/>
  <c r="L72"/>
  <c r="N72" s="1"/>
  <c r="M72"/>
  <c r="J72"/>
  <c r="E72"/>
  <c r="F72"/>
  <c r="D72"/>
  <c r="N69"/>
  <c r="N70"/>
  <c r="N71"/>
  <c r="N68"/>
  <c r="G69"/>
  <c r="G70"/>
  <c r="G71"/>
  <c r="G68"/>
  <c r="G60"/>
  <c r="M32"/>
  <c r="K32"/>
  <c r="H30"/>
  <c r="H29"/>
  <c r="M23"/>
  <c r="M22"/>
  <c r="I24"/>
  <c r="E31" s="1"/>
  <c r="J24"/>
  <c r="K24"/>
  <c r="C24"/>
  <c r="D24"/>
  <c r="E24"/>
  <c r="F24"/>
  <c r="B24"/>
  <c r="G23"/>
  <c r="G22"/>
  <c r="N13"/>
  <c r="K13"/>
  <c r="H13"/>
  <c r="E13"/>
  <c r="L95"/>
  <c r="N92"/>
  <c r="N91"/>
  <c r="N95" s="1"/>
  <c r="B72"/>
  <c r="M13"/>
  <c r="L13"/>
  <c r="AC44" i="1"/>
  <c r="AC45"/>
  <c r="AC46"/>
  <c r="AC47"/>
  <c r="AC48"/>
  <c r="AC49"/>
  <c r="AC50"/>
  <c r="AC5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AC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43"/>
  <c r="AA44"/>
  <c r="AA45"/>
  <c r="AA46"/>
  <c r="AA47"/>
  <c r="AA48"/>
  <c r="AA49"/>
  <c r="AA50"/>
  <c r="AA51"/>
  <c r="AA52"/>
  <c r="AA53"/>
  <c r="AA54"/>
  <c r="AA55"/>
  <c r="AA56"/>
  <c r="AA57"/>
  <c r="AA58"/>
  <c r="AA59"/>
  <c r="AA60"/>
  <c r="AA61"/>
  <c r="AA62"/>
  <c r="AA63"/>
  <c r="AA64"/>
  <c r="AA65"/>
  <c r="AA66"/>
  <c r="AA67"/>
  <c r="AA68"/>
  <c r="AA69"/>
  <c r="AA70"/>
  <c r="AA71"/>
  <c r="AA72"/>
  <c r="AA73"/>
  <c r="AA43"/>
  <c r="Y74"/>
  <c r="Z35"/>
  <c r="Y35"/>
  <c r="AC35" s="1"/>
  <c r="AF35"/>
  <c r="AF36" s="1"/>
  <c r="AD35"/>
  <c r="Z73"/>
  <c r="AF34"/>
  <c r="AD34"/>
  <c r="AC34"/>
  <c r="AB34"/>
  <c r="AA32"/>
  <c r="AA33"/>
  <c r="AA34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43"/>
  <c r="E7"/>
  <c r="AF5"/>
  <c r="AF6"/>
  <c r="AF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4"/>
  <c r="AD5"/>
  <c r="AD6"/>
  <c r="AE6" s="1"/>
  <c r="AD7"/>
  <c r="AE7" s="1"/>
  <c r="AD8"/>
  <c r="AE8" s="1"/>
  <c r="AD9"/>
  <c r="AE9" s="1"/>
  <c r="AD10"/>
  <c r="AE10" s="1"/>
  <c r="AD11"/>
  <c r="AE11" s="1"/>
  <c r="AD12"/>
  <c r="AE12" s="1"/>
  <c r="AD13"/>
  <c r="AE13" s="1"/>
  <c r="AD14"/>
  <c r="AE14" s="1"/>
  <c r="AD15"/>
  <c r="AE15" s="1"/>
  <c r="AD16"/>
  <c r="AE16" s="1"/>
  <c r="AD17"/>
  <c r="AE17" s="1"/>
  <c r="AD18"/>
  <c r="AE18" s="1"/>
  <c r="AD19"/>
  <c r="AE19" s="1"/>
  <c r="AD20"/>
  <c r="AE20" s="1"/>
  <c r="AD21"/>
  <c r="AE21" s="1"/>
  <c r="AD22"/>
  <c r="AE22" s="1"/>
  <c r="AD23"/>
  <c r="AE23" s="1"/>
  <c r="AD24"/>
  <c r="AE24" s="1"/>
  <c r="AD25"/>
  <c r="AE25" s="1"/>
  <c r="AD26"/>
  <c r="AE26" s="1"/>
  <c r="AD27"/>
  <c r="AE27" s="1"/>
  <c r="AD28"/>
  <c r="AE28" s="1"/>
  <c r="AD29"/>
  <c r="AE29" s="1"/>
  <c r="AD30"/>
  <c r="AE30" s="1"/>
  <c r="AD31"/>
  <c r="AE31" s="1"/>
  <c r="AD32"/>
  <c r="AE32" s="1"/>
  <c r="AD33"/>
  <c r="AE33" s="1"/>
  <c r="AC5"/>
  <c r="AC6"/>
  <c r="AC7"/>
  <c r="AC8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B5"/>
  <c r="AB6"/>
  <c r="AB7"/>
  <c r="AB8"/>
  <c r="AB9"/>
  <c r="AB10"/>
  <c r="AB11"/>
  <c r="AB12"/>
  <c r="AB13"/>
  <c r="AB14"/>
  <c r="AB15"/>
  <c r="AB16"/>
  <c r="AB17"/>
  <c r="AB18"/>
  <c r="AB19"/>
  <c r="AB20"/>
  <c r="AB21"/>
  <c r="AB22"/>
  <c r="AB23"/>
  <c r="AB24"/>
  <c r="AB25"/>
  <c r="AB26"/>
  <c r="AB27"/>
  <c r="AB28"/>
  <c r="AB29"/>
  <c r="AB30"/>
  <c r="AB31"/>
  <c r="AB32"/>
  <c r="AB33"/>
  <c r="AA5"/>
  <c r="AA6"/>
  <c r="AA7"/>
  <c r="AA8"/>
  <c r="AA9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D4"/>
  <c r="AC4"/>
  <c r="AB4"/>
  <c r="AA4"/>
  <c r="R4"/>
  <c r="E157"/>
  <c r="C159"/>
  <c r="D159"/>
  <c r="K167"/>
  <c r="L167"/>
  <c r="M167"/>
  <c r="N167"/>
  <c r="E27"/>
  <c r="E22"/>
  <c r="E142"/>
  <c r="U157"/>
  <c r="T157"/>
  <c r="S157"/>
  <c r="Q157"/>
  <c r="P157"/>
  <c r="O157"/>
  <c r="N157"/>
  <c r="I157"/>
  <c r="H157"/>
  <c r="G157"/>
  <c r="V155"/>
  <c r="R155"/>
  <c r="J155"/>
  <c r="U152"/>
  <c r="T152"/>
  <c r="S152"/>
  <c r="Q152"/>
  <c r="P152"/>
  <c r="O152"/>
  <c r="N152"/>
  <c r="I152"/>
  <c r="H152"/>
  <c r="G152"/>
  <c r="E152"/>
  <c r="V150"/>
  <c r="R150"/>
  <c r="J150"/>
  <c r="U147"/>
  <c r="T147"/>
  <c r="S147"/>
  <c r="Q147"/>
  <c r="P147"/>
  <c r="O147"/>
  <c r="N147"/>
  <c r="I147"/>
  <c r="H147"/>
  <c r="G147"/>
  <c r="E147"/>
  <c r="V145"/>
  <c r="R145"/>
  <c r="J145"/>
  <c r="U142"/>
  <c r="T142"/>
  <c r="S142"/>
  <c r="Q142"/>
  <c r="P142"/>
  <c r="O142"/>
  <c r="N142"/>
  <c r="I142"/>
  <c r="H142"/>
  <c r="G142"/>
  <c r="V140"/>
  <c r="R140"/>
  <c r="J140"/>
  <c r="U137"/>
  <c r="T137"/>
  <c r="S137"/>
  <c r="Q137"/>
  <c r="P137"/>
  <c r="O137"/>
  <c r="N137"/>
  <c r="I137"/>
  <c r="H137"/>
  <c r="G137"/>
  <c r="E137"/>
  <c r="V135"/>
  <c r="R135"/>
  <c r="J135"/>
  <c r="U132"/>
  <c r="T132"/>
  <c r="S132"/>
  <c r="Q132"/>
  <c r="P132"/>
  <c r="O132"/>
  <c r="N132"/>
  <c r="I132"/>
  <c r="H132"/>
  <c r="G132"/>
  <c r="E132"/>
  <c r="V130"/>
  <c r="R130"/>
  <c r="J130"/>
  <c r="U127"/>
  <c r="T127"/>
  <c r="S127"/>
  <c r="Q127"/>
  <c r="P127"/>
  <c r="O127"/>
  <c r="N127"/>
  <c r="I127"/>
  <c r="H127"/>
  <c r="G127"/>
  <c r="E127"/>
  <c r="V125"/>
  <c r="R125"/>
  <c r="J125"/>
  <c r="U122"/>
  <c r="T122"/>
  <c r="S122"/>
  <c r="Q122"/>
  <c r="P122"/>
  <c r="O122"/>
  <c r="N122"/>
  <c r="I122"/>
  <c r="H122"/>
  <c r="G122"/>
  <c r="E122"/>
  <c r="V120"/>
  <c r="R120"/>
  <c r="J120"/>
  <c r="U117"/>
  <c r="T117"/>
  <c r="S117"/>
  <c r="Q117"/>
  <c r="P117"/>
  <c r="O117"/>
  <c r="N117"/>
  <c r="I117"/>
  <c r="H117"/>
  <c r="G117"/>
  <c r="E117"/>
  <c r="V115"/>
  <c r="R115"/>
  <c r="J115"/>
  <c r="U112"/>
  <c r="T112"/>
  <c r="S112"/>
  <c r="Q112"/>
  <c r="P112"/>
  <c r="O112"/>
  <c r="N112"/>
  <c r="I112"/>
  <c r="H112"/>
  <c r="G112"/>
  <c r="E112"/>
  <c r="V110"/>
  <c r="R110"/>
  <c r="J110"/>
  <c r="U107"/>
  <c r="T107"/>
  <c r="S107"/>
  <c r="Q107"/>
  <c r="P107"/>
  <c r="O107"/>
  <c r="N107"/>
  <c r="I107"/>
  <c r="H107"/>
  <c r="G107"/>
  <c r="E107"/>
  <c r="V105"/>
  <c r="R105"/>
  <c r="J105"/>
  <c r="U102"/>
  <c r="T102"/>
  <c r="S102"/>
  <c r="Q102"/>
  <c r="P102"/>
  <c r="O102"/>
  <c r="N102"/>
  <c r="I102"/>
  <c r="H102"/>
  <c r="G102"/>
  <c r="E102"/>
  <c r="V100"/>
  <c r="R100"/>
  <c r="J100"/>
  <c r="U97"/>
  <c r="T97"/>
  <c r="S97"/>
  <c r="Q97"/>
  <c r="P97"/>
  <c r="O97"/>
  <c r="N97"/>
  <c r="I97"/>
  <c r="H97"/>
  <c r="G97"/>
  <c r="E97"/>
  <c r="V95"/>
  <c r="R95"/>
  <c r="J95"/>
  <c r="U92"/>
  <c r="T92"/>
  <c r="S92"/>
  <c r="Q92"/>
  <c r="P92"/>
  <c r="O92"/>
  <c r="N92"/>
  <c r="I92"/>
  <c r="H92"/>
  <c r="G92"/>
  <c r="E92"/>
  <c r="V90"/>
  <c r="R90"/>
  <c r="J90"/>
  <c r="U87"/>
  <c r="T87"/>
  <c r="S87"/>
  <c r="Q87"/>
  <c r="P87"/>
  <c r="O87"/>
  <c r="N87"/>
  <c r="I87"/>
  <c r="H87"/>
  <c r="G87"/>
  <c r="E87"/>
  <c r="V85"/>
  <c r="R85"/>
  <c r="J85"/>
  <c r="U82"/>
  <c r="T82"/>
  <c r="S82"/>
  <c r="Q82"/>
  <c r="P82"/>
  <c r="O82"/>
  <c r="N82"/>
  <c r="I82"/>
  <c r="H82"/>
  <c r="G82"/>
  <c r="E82"/>
  <c r="V80"/>
  <c r="R80"/>
  <c r="J80"/>
  <c r="U77"/>
  <c r="T77"/>
  <c r="S77"/>
  <c r="Q77"/>
  <c r="P77"/>
  <c r="O77"/>
  <c r="N77"/>
  <c r="I77"/>
  <c r="H77"/>
  <c r="G77"/>
  <c r="E77"/>
  <c r="V75"/>
  <c r="R75"/>
  <c r="J75"/>
  <c r="U72"/>
  <c r="T72"/>
  <c r="S72"/>
  <c r="Q72"/>
  <c r="P72"/>
  <c r="O72"/>
  <c r="N72"/>
  <c r="I72"/>
  <c r="H72"/>
  <c r="G72"/>
  <c r="E72"/>
  <c r="V70"/>
  <c r="R70"/>
  <c r="J70"/>
  <c r="U67"/>
  <c r="T67"/>
  <c r="S67"/>
  <c r="Q67"/>
  <c r="P67"/>
  <c r="O67"/>
  <c r="N67"/>
  <c r="I67"/>
  <c r="H67"/>
  <c r="G67"/>
  <c r="E67"/>
  <c r="V65"/>
  <c r="R65"/>
  <c r="J65"/>
  <c r="U62"/>
  <c r="T62"/>
  <c r="S62"/>
  <c r="Q62"/>
  <c r="P62"/>
  <c r="O62"/>
  <c r="N62"/>
  <c r="I62"/>
  <c r="H62"/>
  <c r="G62"/>
  <c r="E62"/>
  <c r="V60"/>
  <c r="R60"/>
  <c r="J60"/>
  <c r="U57"/>
  <c r="T57"/>
  <c r="S57"/>
  <c r="Q57"/>
  <c r="P57"/>
  <c r="O57"/>
  <c r="N57"/>
  <c r="I57"/>
  <c r="H57"/>
  <c r="G57"/>
  <c r="E57"/>
  <c r="V55"/>
  <c r="R55"/>
  <c r="J55"/>
  <c r="U52"/>
  <c r="T52"/>
  <c r="S52"/>
  <c r="Q52"/>
  <c r="P52"/>
  <c r="O52"/>
  <c r="N52"/>
  <c r="I52"/>
  <c r="H52"/>
  <c r="G52"/>
  <c r="E52"/>
  <c r="V50"/>
  <c r="R50"/>
  <c r="J50"/>
  <c r="U47"/>
  <c r="T47"/>
  <c r="S47"/>
  <c r="Q47"/>
  <c r="P47"/>
  <c r="O47"/>
  <c r="N47"/>
  <c r="I47"/>
  <c r="H47"/>
  <c r="G47"/>
  <c r="E47"/>
  <c r="V45"/>
  <c r="R45"/>
  <c r="J45"/>
  <c r="U42"/>
  <c r="T42"/>
  <c r="S42"/>
  <c r="Q42"/>
  <c r="P42"/>
  <c r="O42"/>
  <c r="N42"/>
  <c r="I42"/>
  <c r="H42"/>
  <c r="G42"/>
  <c r="E42"/>
  <c r="V40"/>
  <c r="R40"/>
  <c r="J40"/>
  <c r="U37"/>
  <c r="T37"/>
  <c r="S37"/>
  <c r="Q37"/>
  <c r="P37"/>
  <c r="O37"/>
  <c r="N37"/>
  <c r="I37"/>
  <c r="H37"/>
  <c r="G37"/>
  <c r="E37"/>
  <c r="V35"/>
  <c r="R35"/>
  <c r="J35"/>
  <c r="U32"/>
  <c r="T32"/>
  <c r="S32"/>
  <c r="Q32"/>
  <c r="P32"/>
  <c r="O32"/>
  <c r="N32"/>
  <c r="I32"/>
  <c r="H32"/>
  <c r="G32"/>
  <c r="E32"/>
  <c r="V30"/>
  <c r="R30"/>
  <c r="J30"/>
  <c r="U27"/>
  <c r="T27"/>
  <c r="S27"/>
  <c r="Q27"/>
  <c r="P27"/>
  <c r="O27"/>
  <c r="N27"/>
  <c r="I27"/>
  <c r="H27"/>
  <c r="G27"/>
  <c r="V25"/>
  <c r="R25"/>
  <c r="J25"/>
  <c r="U22"/>
  <c r="T22"/>
  <c r="S22"/>
  <c r="Q22"/>
  <c r="P22"/>
  <c r="O22"/>
  <c r="N22"/>
  <c r="I22"/>
  <c r="H22"/>
  <c r="G22"/>
  <c r="V20"/>
  <c r="R20"/>
  <c r="J20"/>
  <c r="U17"/>
  <c r="T17"/>
  <c r="S17"/>
  <c r="Q17"/>
  <c r="P17"/>
  <c r="O17"/>
  <c r="N17"/>
  <c r="I17"/>
  <c r="H17"/>
  <c r="G17"/>
  <c r="E17"/>
  <c r="V15"/>
  <c r="R15"/>
  <c r="J15"/>
  <c r="U12"/>
  <c r="T12"/>
  <c r="S12"/>
  <c r="Q12"/>
  <c r="P12"/>
  <c r="O12"/>
  <c r="N12"/>
  <c r="I12"/>
  <c r="H12"/>
  <c r="G12"/>
  <c r="E12"/>
  <c r="V10"/>
  <c r="R10"/>
  <c r="J10"/>
  <c r="N7"/>
  <c r="V4"/>
  <c r="U7"/>
  <c r="T7"/>
  <c r="S7"/>
  <c r="Q7"/>
  <c r="P7"/>
  <c r="O7"/>
  <c r="I7"/>
  <c r="J4"/>
  <c r="N4"/>
  <c r="J5"/>
  <c r="R5"/>
  <c r="V5"/>
  <c r="H6"/>
  <c r="I6"/>
  <c r="K6"/>
  <c r="K9" s="1"/>
  <c r="K11" s="1"/>
  <c r="K13" s="1"/>
  <c r="L6"/>
  <c r="L8" s="1"/>
  <c r="M6"/>
  <c r="M9" s="1"/>
  <c r="M11" s="1"/>
  <c r="M13" s="1"/>
  <c r="O6"/>
  <c r="P6"/>
  <c r="Q6"/>
  <c r="S6"/>
  <c r="T6"/>
  <c r="U6"/>
  <c r="G7"/>
  <c r="H7"/>
  <c r="Q38" i="6" l="1"/>
  <c r="Q39" s="1"/>
  <c r="Q41" s="1"/>
  <c r="H38"/>
  <c r="H39" s="1"/>
  <c r="H41" s="1"/>
  <c r="E197"/>
  <c r="E201"/>
  <c r="E205"/>
  <c r="E179"/>
  <c r="N179" s="1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8"/>
  <c r="E199"/>
  <c r="E200"/>
  <c r="E202"/>
  <c r="E203"/>
  <c r="E204"/>
  <c r="E206"/>
  <c r="E207"/>
  <c r="E208"/>
  <c r="E209"/>
  <c r="N209" s="1"/>
  <c r="P209" s="1"/>
  <c r="J13"/>
  <c r="J14" s="1"/>
  <c r="J16" s="1"/>
  <c r="M13"/>
  <c r="M14" s="1"/>
  <c r="M16" s="1"/>
  <c r="P13"/>
  <c r="P14" s="1"/>
  <c r="P16" s="1"/>
  <c r="R11"/>
  <c r="R13" s="1"/>
  <c r="R14" s="1"/>
  <c r="G8"/>
  <c r="G9" s="1"/>
  <c r="G11" s="1"/>
  <c r="K8"/>
  <c r="K9" s="1"/>
  <c r="K11" s="1"/>
  <c r="K13" s="1"/>
  <c r="K14" s="1"/>
  <c r="K16" s="1"/>
  <c r="K18" s="1"/>
  <c r="K19" s="1"/>
  <c r="K21" s="1"/>
  <c r="K23" s="1"/>
  <c r="K24" s="1"/>
  <c r="K26" s="1"/>
  <c r="K28" s="1"/>
  <c r="K29" s="1"/>
  <c r="K31" s="1"/>
  <c r="K33" s="1"/>
  <c r="K34" s="1"/>
  <c r="K36" s="1"/>
  <c r="N8"/>
  <c r="N9" s="1"/>
  <c r="N11" s="1"/>
  <c r="N13" s="1"/>
  <c r="N14" s="1"/>
  <c r="N16" s="1"/>
  <c r="N18" s="1"/>
  <c r="N19" s="1"/>
  <c r="N21" s="1"/>
  <c r="N23" s="1"/>
  <c r="N24" s="1"/>
  <c r="N26" s="1"/>
  <c r="N28" s="1"/>
  <c r="N29" s="1"/>
  <c r="N31" s="1"/>
  <c r="N33" s="1"/>
  <c r="N34" s="1"/>
  <c r="N36" s="1"/>
  <c r="N38" s="1"/>
  <c r="N39" s="1"/>
  <c r="N41" s="1"/>
  <c r="I7"/>
  <c r="I159" s="1"/>
  <c r="I6"/>
  <c r="R6"/>
  <c r="R8" s="1"/>
  <c r="R9" s="1"/>
  <c r="O6"/>
  <c r="O8" s="1"/>
  <c r="O9" s="1"/>
  <c r="L6"/>
  <c r="C210"/>
  <c r="J210" s="1"/>
  <c r="B210"/>
  <c r="AE5" i="1"/>
  <c r="M8"/>
  <c r="AC74"/>
  <c r="G8"/>
  <c r="E60" i="2"/>
  <c r="I60" s="1"/>
  <c r="J25"/>
  <c r="F31" s="1"/>
  <c r="H31" s="1"/>
  <c r="G72"/>
  <c r="M24"/>
  <c r="G24"/>
  <c r="Z74" i="1"/>
  <c r="AB74"/>
  <c r="AA74"/>
  <c r="AE34"/>
  <c r="AG34" s="1"/>
  <c r="AB35"/>
  <c r="AA35"/>
  <c r="R62"/>
  <c r="R67"/>
  <c r="AG30"/>
  <c r="AG28"/>
  <c r="AG26"/>
  <c r="AG24"/>
  <c r="AG22"/>
  <c r="AG20"/>
  <c r="AG18"/>
  <c r="AG16"/>
  <c r="AG14"/>
  <c r="AG12"/>
  <c r="AG10"/>
  <c r="AG8"/>
  <c r="AG6"/>
  <c r="AG29"/>
  <c r="AG25"/>
  <c r="AG21"/>
  <c r="AG17"/>
  <c r="AG13"/>
  <c r="AG9"/>
  <c r="AG5"/>
  <c r="AG27"/>
  <c r="AG23"/>
  <c r="AG19"/>
  <c r="AG15"/>
  <c r="AG11"/>
  <c r="AG7"/>
  <c r="AG32"/>
  <c r="AG31"/>
  <c r="AG33"/>
  <c r="AE4"/>
  <c r="AG4" s="1"/>
  <c r="I166"/>
  <c r="I164"/>
  <c r="J165"/>
  <c r="I165"/>
  <c r="J166"/>
  <c r="G165"/>
  <c r="H165" s="1"/>
  <c r="G166"/>
  <c r="H166" s="1"/>
  <c r="G164"/>
  <c r="H164" s="1"/>
  <c r="E159"/>
  <c r="V72"/>
  <c r="R82"/>
  <c r="R87"/>
  <c r="V92"/>
  <c r="R107"/>
  <c r="V112"/>
  <c r="J132"/>
  <c r="J122"/>
  <c r="V102"/>
  <c r="V77"/>
  <c r="V42"/>
  <c r="S8"/>
  <c r="R137"/>
  <c r="J137"/>
  <c r="V137"/>
  <c r="V132"/>
  <c r="R132"/>
  <c r="R127"/>
  <c r="J127"/>
  <c r="V127"/>
  <c r="V122"/>
  <c r="R122"/>
  <c r="R117"/>
  <c r="J117"/>
  <c r="V117"/>
  <c r="J112"/>
  <c r="R112"/>
  <c r="J107"/>
  <c r="V107"/>
  <c r="J102"/>
  <c r="R102"/>
  <c r="J92"/>
  <c r="R92"/>
  <c r="J87"/>
  <c r="V87"/>
  <c r="J82"/>
  <c r="V82"/>
  <c r="J77"/>
  <c r="R77"/>
  <c r="J72"/>
  <c r="R72"/>
  <c r="J67"/>
  <c r="V67"/>
  <c r="J62"/>
  <c r="V62"/>
  <c r="V52"/>
  <c r="J52"/>
  <c r="R52"/>
  <c r="R47"/>
  <c r="J47"/>
  <c r="V47"/>
  <c r="J42"/>
  <c r="R42"/>
  <c r="J37"/>
  <c r="R37"/>
  <c r="V37"/>
  <c r="V32"/>
  <c r="J32"/>
  <c r="R32"/>
  <c r="V147"/>
  <c r="J147"/>
  <c r="R147"/>
  <c r="J142"/>
  <c r="V142"/>
  <c r="R142"/>
  <c r="J157"/>
  <c r="R157"/>
  <c r="V157"/>
  <c r="J152"/>
  <c r="V152"/>
  <c r="R152"/>
  <c r="R97"/>
  <c r="J97"/>
  <c r="V97"/>
  <c r="V57"/>
  <c r="R57"/>
  <c r="J57"/>
  <c r="Q9"/>
  <c r="Q11" s="1"/>
  <c r="Q14" s="1"/>
  <c r="Q16" s="1"/>
  <c r="Q19" s="1"/>
  <c r="Q21" s="1"/>
  <c r="Q23" s="1"/>
  <c r="I9"/>
  <c r="I11" s="1"/>
  <c r="I14" s="1"/>
  <c r="I16" s="1"/>
  <c r="I19" s="1"/>
  <c r="I21" s="1"/>
  <c r="I23" s="1"/>
  <c r="V27"/>
  <c r="T9"/>
  <c r="T11" s="1"/>
  <c r="T14" s="1"/>
  <c r="T16" s="1"/>
  <c r="T19" s="1"/>
  <c r="T21" s="1"/>
  <c r="T24" s="1"/>
  <c r="T26" s="1"/>
  <c r="O9"/>
  <c r="O11" s="1"/>
  <c r="O14" s="1"/>
  <c r="O16" s="1"/>
  <c r="O18" s="1"/>
  <c r="G9"/>
  <c r="G11" s="1"/>
  <c r="G14" s="1"/>
  <c r="G16" s="1"/>
  <c r="S9"/>
  <c r="S11" s="1"/>
  <c r="S14" s="1"/>
  <c r="S16" s="1"/>
  <c r="S19" s="1"/>
  <c r="S21" s="1"/>
  <c r="S23" s="1"/>
  <c r="P9"/>
  <c r="P11" s="1"/>
  <c r="H9"/>
  <c r="H11" s="1"/>
  <c r="K14"/>
  <c r="K16" s="1"/>
  <c r="M14"/>
  <c r="M16" s="1"/>
  <c r="M19" s="1"/>
  <c r="M21" s="1"/>
  <c r="M24" s="1"/>
  <c r="M26" s="1"/>
  <c r="M29" s="1"/>
  <c r="M31" s="1"/>
  <c r="M34" s="1"/>
  <c r="M36" s="1"/>
  <c r="M39" s="1"/>
  <c r="M41" s="1"/>
  <c r="M44" s="1"/>
  <c r="M46" s="1"/>
  <c r="V22"/>
  <c r="R27"/>
  <c r="J27"/>
  <c r="J22"/>
  <c r="R22"/>
  <c r="R17"/>
  <c r="J17"/>
  <c r="V17"/>
  <c r="Q8"/>
  <c r="K8"/>
  <c r="V6"/>
  <c r="N6"/>
  <c r="J6"/>
  <c r="I8"/>
  <c r="V12"/>
  <c r="L9"/>
  <c r="L11" s="1"/>
  <c r="N11" s="1"/>
  <c r="U9"/>
  <c r="U11" s="1"/>
  <c r="J12"/>
  <c r="R12"/>
  <c r="P8"/>
  <c r="R7"/>
  <c r="V7"/>
  <c r="T8"/>
  <c r="U8"/>
  <c r="R6"/>
  <c r="O8"/>
  <c r="H8"/>
  <c r="J7"/>
  <c r="I210" i="6" l="1"/>
  <c r="L210"/>
  <c r="M18"/>
  <c r="M19" s="1"/>
  <c r="M21" s="1"/>
  <c r="O16"/>
  <c r="O18" s="1"/>
  <c r="O19" s="1"/>
  <c r="P18"/>
  <c r="P19" s="1"/>
  <c r="P21" s="1"/>
  <c r="R16"/>
  <c r="R18" s="1"/>
  <c r="R19" s="1"/>
  <c r="L16"/>
  <c r="L18" s="1"/>
  <c r="L19" s="1"/>
  <c r="J18"/>
  <c r="J19" s="1"/>
  <c r="J21" s="1"/>
  <c r="K38"/>
  <c r="K39" s="1"/>
  <c r="K41" s="1"/>
  <c r="Q43"/>
  <c r="Q44" s="1"/>
  <c r="Q46" s="1"/>
  <c r="N43"/>
  <c r="N44" s="1"/>
  <c r="N46" s="1"/>
  <c r="H43"/>
  <c r="H44" s="1"/>
  <c r="H46" s="1"/>
  <c r="G210"/>
  <c r="E210"/>
  <c r="F210"/>
  <c r="D210"/>
  <c r="L11"/>
  <c r="L13" s="1"/>
  <c r="L14" s="1"/>
  <c r="O11"/>
  <c r="O13" s="1"/>
  <c r="O14" s="1"/>
  <c r="I11"/>
  <c r="I13" s="1"/>
  <c r="I14" s="1"/>
  <c r="G13"/>
  <c r="G14" s="1"/>
  <c r="G16" s="1"/>
  <c r="L8"/>
  <c r="L9" s="1"/>
  <c r="I8"/>
  <c r="I9" s="1"/>
  <c r="E171"/>
  <c r="P166" i="1"/>
  <c r="P165"/>
  <c r="P164"/>
  <c r="AD74"/>
  <c r="AE35"/>
  <c r="AG35" s="1"/>
  <c r="V8"/>
  <c r="I13"/>
  <c r="I24"/>
  <c r="I26" s="1"/>
  <c r="I29" s="1"/>
  <c r="I31" s="1"/>
  <c r="I34" s="1"/>
  <c r="I36" s="1"/>
  <c r="I39" s="1"/>
  <c r="I41" s="1"/>
  <c r="I44" s="1"/>
  <c r="I46" s="1"/>
  <c r="I49" s="1"/>
  <c r="I51" s="1"/>
  <c r="J167"/>
  <c r="I167"/>
  <c r="G167"/>
  <c r="H167"/>
  <c r="F169" s="1"/>
  <c r="F172" s="1"/>
  <c r="I18"/>
  <c r="M23"/>
  <c r="M18"/>
  <c r="M48"/>
  <c r="M49"/>
  <c r="M51" s="1"/>
  <c r="M33"/>
  <c r="M38"/>
  <c r="M43"/>
  <c r="T18"/>
  <c r="Q13"/>
  <c r="Q24"/>
  <c r="Q26" s="1"/>
  <c r="Q29" s="1"/>
  <c r="Q31" s="1"/>
  <c r="Q34" s="1"/>
  <c r="Q36" s="1"/>
  <c r="Q39" s="1"/>
  <c r="Q41" s="1"/>
  <c r="Q44" s="1"/>
  <c r="Q46" s="1"/>
  <c r="Q48" s="1"/>
  <c r="T13"/>
  <c r="R11"/>
  <c r="R14" s="1"/>
  <c r="V11"/>
  <c r="V13" s="1"/>
  <c r="S18"/>
  <c r="T28"/>
  <c r="T29"/>
  <c r="T31" s="1"/>
  <c r="S13"/>
  <c r="S24"/>
  <c r="S26" s="1"/>
  <c r="Q18"/>
  <c r="O13"/>
  <c r="J8"/>
  <c r="O19"/>
  <c r="O21" s="1"/>
  <c r="T23"/>
  <c r="J11"/>
  <c r="J14" s="1"/>
  <c r="G13"/>
  <c r="N13"/>
  <c r="N14"/>
  <c r="U13"/>
  <c r="U14"/>
  <c r="U16" s="1"/>
  <c r="K18"/>
  <c r="K19"/>
  <c r="K21" s="1"/>
  <c r="P13"/>
  <c r="P14"/>
  <c r="P16" s="1"/>
  <c r="G18"/>
  <c r="G19"/>
  <c r="G21" s="1"/>
  <c r="L13"/>
  <c r="L14"/>
  <c r="L16" s="1"/>
  <c r="H13"/>
  <c r="H14"/>
  <c r="H16" s="1"/>
  <c r="M28"/>
  <c r="R8"/>
  <c r="R9"/>
  <c r="J9"/>
  <c r="V9"/>
  <c r="N8"/>
  <c r="N9"/>
  <c r="H210" i="6" l="1"/>
  <c r="N210"/>
  <c r="K210"/>
  <c r="P23"/>
  <c r="P24" s="1"/>
  <c r="P26" s="1"/>
  <c r="R21"/>
  <c r="R23" s="1"/>
  <c r="R24" s="1"/>
  <c r="M23"/>
  <c r="M24" s="1"/>
  <c r="M26" s="1"/>
  <c r="O21"/>
  <c r="O23" s="1"/>
  <c r="O24" s="1"/>
  <c r="I16"/>
  <c r="I18" s="1"/>
  <c r="I19" s="1"/>
  <c r="G18"/>
  <c r="G19" s="1"/>
  <c r="G21" s="1"/>
  <c r="J23"/>
  <c r="J24" s="1"/>
  <c r="J26" s="1"/>
  <c r="L21"/>
  <c r="L23" s="1"/>
  <c r="L24" s="1"/>
  <c r="N48"/>
  <c r="N49" s="1"/>
  <c r="N51" s="1"/>
  <c r="K43"/>
  <c r="K44" s="1"/>
  <c r="K46" s="1"/>
  <c r="H48"/>
  <c r="H49" s="1"/>
  <c r="H51" s="1"/>
  <c r="Q48"/>
  <c r="Q49" s="1"/>
  <c r="Q51" s="1"/>
  <c r="K47" i="2"/>
  <c r="M47" s="1"/>
  <c r="K46"/>
  <c r="M46" s="1"/>
  <c r="K50"/>
  <c r="M50" s="1"/>
  <c r="P167" i="1"/>
  <c r="K45" i="2"/>
  <c r="M45" s="1"/>
  <c r="AD75" i="1"/>
  <c r="K49" i="2"/>
  <c r="M49" s="1"/>
  <c r="AE36" i="1"/>
  <c r="AG36" s="1"/>
  <c r="I28"/>
  <c r="I43"/>
  <c r="I48"/>
  <c r="I38"/>
  <c r="I33"/>
  <c r="M54"/>
  <c r="M56" s="1"/>
  <c r="M53"/>
  <c r="Q28"/>
  <c r="Q43"/>
  <c r="Q49"/>
  <c r="Q51" s="1"/>
  <c r="Q54" s="1"/>
  <c r="Q56" s="1"/>
  <c r="Q38"/>
  <c r="Q33"/>
  <c r="R13"/>
  <c r="V14"/>
  <c r="T33"/>
  <c r="T34"/>
  <c r="T36" s="1"/>
  <c r="S28"/>
  <c r="S29"/>
  <c r="S31" s="1"/>
  <c r="J13"/>
  <c r="I54"/>
  <c r="I56" s="1"/>
  <c r="I53"/>
  <c r="O23"/>
  <c r="O24"/>
  <c r="O26" s="1"/>
  <c r="H18"/>
  <c r="H19"/>
  <c r="H21" s="1"/>
  <c r="J16"/>
  <c r="L18"/>
  <c r="L19"/>
  <c r="L21" s="1"/>
  <c r="N16"/>
  <c r="G24"/>
  <c r="G26" s="1"/>
  <c r="G23"/>
  <c r="P18"/>
  <c r="P19"/>
  <c r="P21" s="1"/>
  <c r="R16"/>
  <c r="K24"/>
  <c r="K26" s="1"/>
  <c r="K23"/>
  <c r="U19"/>
  <c r="U21" s="1"/>
  <c r="V16"/>
  <c r="U18"/>
  <c r="P210" i="6" l="1"/>
  <c r="J28"/>
  <c r="J29" s="1"/>
  <c r="J31" s="1"/>
  <c r="L26"/>
  <c r="L28" s="1"/>
  <c r="L29" s="1"/>
  <c r="M28"/>
  <c r="M29" s="1"/>
  <c r="M31" s="1"/>
  <c r="O26"/>
  <c r="O28" s="1"/>
  <c r="O29" s="1"/>
  <c r="P28"/>
  <c r="P29" s="1"/>
  <c r="P31" s="1"/>
  <c r="R26"/>
  <c r="R28" s="1"/>
  <c r="R29" s="1"/>
  <c r="G23"/>
  <c r="G24" s="1"/>
  <c r="G26" s="1"/>
  <c r="I21"/>
  <c r="I23" s="1"/>
  <c r="I24" s="1"/>
  <c r="H53"/>
  <c r="H54" s="1"/>
  <c r="H56" s="1"/>
  <c r="Q53"/>
  <c r="Q54" s="1"/>
  <c r="Q56" s="1"/>
  <c r="K48"/>
  <c r="K49" s="1"/>
  <c r="K51" s="1"/>
  <c r="N53"/>
  <c r="N54" s="1"/>
  <c r="N56" s="1"/>
  <c r="K60" i="2"/>
  <c r="M60" s="1"/>
  <c r="K28" i="1"/>
  <c r="K29"/>
  <c r="K31" s="1"/>
  <c r="M59"/>
  <c r="M61" s="1"/>
  <c r="M58"/>
  <c r="Q53"/>
  <c r="T38"/>
  <c r="T39"/>
  <c r="T41" s="1"/>
  <c r="S33"/>
  <c r="S34"/>
  <c r="S36" s="1"/>
  <c r="Q59"/>
  <c r="Q61" s="1"/>
  <c r="Q58"/>
  <c r="O28"/>
  <c r="O29"/>
  <c r="O31" s="1"/>
  <c r="I59"/>
  <c r="I61" s="1"/>
  <c r="I58"/>
  <c r="G28"/>
  <c r="G29"/>
  <c r="G31" s="1"/>
  <c r="U24"/>
  <c r="U26" s="1"/>
  <c r="U29" s="1"/>
  <c r="U31" s="1"/>
  <c r="V21"/>
  <c r="U23"/>
  <c r="P24"/>
  <c r="P26" s="1"/>
  <c r="P29" s="1"/>
  <c r="P31" s="1"/>
  <c r="P23"/>
  <c r="R21"/>
  <c r="N18"/>
  <c r="N19"/>
  <c r="H24"/>
  <c r="H26" s="1"/>
  <c r="H29" s="1"/>
  <c r="H31" s="1"/>
  <c r="J21"/>
  <c r="H23"/>
  <c r="V18"/>
  <c r="V19"/>
  <c r="R18"/>
  <c r="R19"/>
  <c r="L24"/>
  <c r="L26" s="1"/>
  <c r="L29" s="1"/>
  <c r="L31" s="1"/>
  <c r="N21"/>
  <c r="L23"/>
  <c r="J19"/>
  <c r="J18"/>
  <c r="G28" i="6" l="1"/>
  <c r="G29" s="1"/>
  <c r="G31" s="1"/>
  <c r="I26"/>
  <c r="I28" s="1"/>
  <c r="I29" s="1"/>
  <c r="P33"/>
  <c r="P34" s="1"/>
  <c r="P36" s="1"/>
  <c r="R31"/>
  <c r="R33" s="1"/>
  <c r="R34" s="1"/>
  <c r="M33"/>
  <c r="M34" s="1"/>
  <c r="M36" s="1"/>
  <c r="O31"/>
  <c r="O33" s="1"/>
  <c r="O34" s="1"/>
  <c r="J33"/>
  <c r="J34" s="1"/>
  <c r="J36" s="1"/>
  <c r="L31"/>
  <c r="L33" s="1"/>
  <c r="L34" s="1"/>
  <c r="N58"/>
  <c r="N59" s="1"/>
  <c r="N61" s="1"/>
  <c r="K53"/>
  <c r="K54" s="1"/>
  <c r="K56" s="1"/>
  <c r="Q58"/>
  <c r="Q59" s="1"/>
  <c r="Q61" s="1"/>
  <c r="H58"/>
  <c r="H59" s="1"/>
  <c r="H61" s="1"/>
  <c r="M63" i="1"/>
  <c r="M64"/>
  <c r="M66" s="1"/>
  <c r="L33"/>
  <c r="L34"/>
  <c r="L36" s="1"/>
  <c r="N31"/>
  <c r="K33"/>
  <c r="K34"/>
  <c r="K36" s="1"/>
  <c r="U34"/>
  <c r="U36" s="1"/>
  <c r="V36" s="1"/>
  <c r="U33"/>
  <c r="V31"/>
  <c r="V34" s="1"/>
  <c r="T43"/>
  <c r="T44"/>
  <c r="T46" s="1"/>
  <c r="S38"/>
  <c r="S39"/>
  <c r="S41" s="1"/>
  <c r="Q64"/>
  <c r="Q66" s="1"/>
  <c r="Q63"/>
  <c r="P33"/>
  <c r="P34"/>
  <c r="P36" s="1"/>
  <c r="O33"/>
  <c r="O34"/>
  <c r="O36" s="1"/>
  <c r="R31"/>
  <c r="I63"/>
  <c r="I64"/>
  <c r="I66" s="1"/>
  <c r="H33"/>
  <c r="H34"/>
  <c r="H36" s="1"/>
  <c r="G33"/>
  <c r="G34"/>
  <c r="G36" s="1"/>
  <c r="G39" s="1"/>
  <c r="G41" s="1"/>
  <c r="J31"/>
  <c r="N23"/>
  <c r="N24"/>
  <c r="H28"/>
  <c r="J26"/>
  <c r="V26"/>
  <c r="U28"/>
  <c r="L28"/>
  <c r="N26"/>
  <c r="J23"/>
  <c r="J24"/>
  <c r="R23"/>
  <c r="R24"/>
  <c r="P28"/>
  <c r="R26"/>
  <c r="V23"/>
  <c r="V24"/>
  <c r="J38" i="6" l="1"/>
  <c r="J39" s="1"/>
  <c r="J41" s="1"/>
  <c r="L36"/>
  <c r="L38" s="1"/>
  <c r="L39" s="1"/>
  <c r="M38"/>
  <c r="M39" s="1"/>
  <c r="M41" s="1"/>
  <c r="O36"/>
  <c r="O38" s="1"/>
  <c r="O39" s="1"/>
  <c r="P38"/>
  <c r="P39" s="1"/>
  <c r="P41" s="1"/>
  <c r="R36"/>
  <c r="R38" s="1"/>
  <c r="R39" s="1"/>
  <c r="G33"/>
  <c r="G34" s="1"/>
  <c r="G36" s="1"/>
  <c r="I31"/>
  <c r="I33" s="1"/>
  <c r="I34" s="1"/>
  <c r="H63"/>
  <c r="H64" s="1"/>
  <c r="H66" s="1"/>
  <c r="Q63"/>
  <c r="Q64" s="1"/>
  <c r="Q66" s="1"/>
  <c r="K58"/>
  <c r="K59" s="1"/>
  <c r="K61" s="1"/>
  <c r="N63"/>
  <c r="N64" s="1"/>
  <c r="N66" s="1"/>
  <c r="N28" i="1"/>
  <c r="N29"/>
  <c r="L38"/>
  <c r="L39"/>
  <c r="L41" s="1"/>
  <c r="N36"/>
  <c r="K38"/>
  <c r="K39"/>
  <c r="K41" s="1"/>
  <c r="N33"/>
  <c r="N34"/>
  <c r="M69"/>
  <c r="M71" s="1"/>
  <c r="M68"/>
  <c r="V33"/>
  <c r="G43"/>
  <c r="G44"/>
  <c r="G46" s="1"/>
  <c r="U39"/>
  <c r="U41" s="1"/>
  <c r="U38"/>
  <c r="T48"/>
  <c r="T49"/>
  <c r="T51" s="1"/>
  <c r="S43"/>
  <c r="S44"/>
  <c r="S46" s="1"/>
  <c r="V41"/>
  <c r="V28"/>
  <c r="V29"/>
  <c r="V38"/>
  <c r="V39"/>
  <c r="Q69"/>
  <c r="Q71" s="1"/>
  <c r="Q68"/>
  <c r="P38"/>
  <c r="P39"/>
  <c r="P41" s="1"/>
  <c r="R28"/>
  <c r="R29"/>
  <c r="O38"/>
  <c r="O39"/>
  <c r="O41" s="1"/>
  <c r="R36"/>
  <c r="R33"/>
  <c r="R34"/>
  <c r="I69"/>
  <c r="I71" s="1"/>
  <c r="I68"/>
  <c r="H38"/>
  <c r="H39"/>
  <c r="H41" s="1"/>
  <c r="G38"/>
  <c r="J36"/>
  <c r="J28"/>
  <c r="J29"/>
  <c r="J33"/>
  <c r="J34"/>
  <c r="G38" i="6" l="1"/>
  <c r="G39" s="1"/>
  <c r="G41" s="1"/>
  <c r="I36"/>
  <c r="I38" s="1"/>
  <c r="I39" s="1"/>
  <c r="P43"/>
  <c r="P44" s="1"/>
  <c r="P46" s="1"/>
  <c r="R41"/>
  <c r="R43" s="1"/>
  <c r="R44" s="1"/>
  <c r="M43"/>
  <c r="M44" s="1"/>
  <c r="M46" s="1"/>
  <c r="O41"/>
  <c r="O43" s="1"/>
  <c r="O44" s="1"/>
  <c r="J43"/>
  <c r="J44" s="1"/>
  <c r="J46" s="1"/>
  <c r="L41"/>
  <c r="L43" s="1"/>
  <c r="L44" s="1"/>
  <c r="K63"/>
  <c r="K64" s="1"/>
  <c r="K66" s="1"/>
  <c r="N68"/>
  <c r="N69" s="1"/>
  <c r="N71" s="1"/>
  <c r="Q68"/>
  <c r="Q69" s="1"/>
  <c r="Q71" s="1"/>
  <c r="H68"/>
  <c r="H69" s="1"/>
  <c r="H71" s="1"/>
  <c r="K43" i="1"/>
  <c r="K44"/>
  <c r="K46" s="1"/>
  <c r="N38"/>
  <c r="N39"/>
  <c r="M74"/>
  <c r="M76" s="1"/>
  <c r="M73"/>
  <c r="L43"/>
  <c r="L44"/>
  <c r="L46" s="1"/>
  <c r="N41"/>
  <c r="G48"/>
  <c r="G49"/>
  <c r="G51" s="1"/>
  <c r="U44"/>
  <c r="U46" s="1"/>
  <c r="V46" s="1"/>
  <c r="U43"/>
  <c r="T53"/>
  <c r="T54"/>
  <c r="T56" s="1"/>
  <c r="S48"/>
  <c r="S49"/>
  <c r="S51" s="1"/>
  <c r="V43"/>
  <c r="V44"/>
  <c r="Q74"/>
  <c r="Q76" s="1"/>
  <c r="Q73"/>
  <c r="P43"/>
  <c r="P44"/>
  <c r="P46" s="1"/>
  <c r="O43"/>
  <c r="O44"/>
  <c r="O46" s="1"/>
  <c r="R41"/>
  <c r="R38"/>
  <c r="R39"/>
  <c r="I73"/>
  <c r="I74"/>
  <c r="I76" s="1"/>
  <c r="J38"/>
  <c r="J39"/>
  <c r="H43"/>
  <c r="H44"/>
  <c r="H46" s="1"/>
  <c r="J41"/>
  <c r="J48" i="6" l="1"/>
  <c r="J49" s="1"/>
  <c r="J51" s="1"/>
  <c r="L46"/>
  <c r="L48" s="1"/>
  <c r="L49" s="1"/>
  <c r="M48"/>
  <c r="M49" s="1"/>
  <c r="M51" s="1"/>
  <c r="O46"/>
  <c r="O48" s="1"/>
  <c r="O49" s="1"/>
  <c r="P48"/>
  <c r="P49" s="1"/>
  <c r="P51" s="1"/>
  <c r="R46"/>
  <c r="R48" s="1"/>
  <c r="R49" s="1"/>
  <c r="G43"/>
  <c r="G44" s="1"/>
  <c r="G46" s="1"/>
  <c r="I41"/>
  <c r="I43" s="1"/>
  <c r="I44" s="1"/>
  <c r="Q73"/>
  <c r="Q74" s="1"/>
  <c r="Q76" s="1"/>
  <c r="N73"/>
  <c r="N74" s="1"/>
  <c r="N76" s="1"/>
  <c r="K68"/>
  <c r="K69" s="1"/>
  <c r="K71" s="1"/>
  <c r="H73"/>
  <c r="H74" s="1"/>
  <c r="H76" s="1"/>
  <c r="L48" i="1"/>
  <c r="L49"/>
  <c r="L51" s="1"/>
  <c r="N46"/>
  <c r="M79"/>
  <c r="M81" s="1"/>
  <c r="M78"/>
  <c r="N43"/>
  <c r="N44"/>
  <c r="K48"/>
  <c r="K49"/>
  <c r="K51" s="1"/>
  <c r="G53"/>
  <c r="G54"/>
  <c r="G56" s="1"/>
  <c r="U48"/>
  <c r="U49"/>
  <c r="U51" s="1"/>
  <c r="T58"/>
  <c r="T59"/>
  <c r="T61" s="1"/>
  <c r="S53"/>
  <c r="S54"/>
  <c r="S56" s="1"/>
  <c r="V48"/>
  <c r="V49"/>
  <c r="Q79"/>
  <c r="Q81" s="1"/>
  <c r="Q78"/>
  <c r="P48"/>
  <c r="P49"/>
  <c r="P51" s="1"/>
  <c r="O48"/>
  <c r="O49"/>
  <c r="O51" s="1"/>
  <c r="R46"/>
  <c r="R43"/>
  <c r="R44"/>
  <c r="I79"/>
  <c r="I81" s="1"/>
  <c r="I78"/>
  <c r="H48"/>
  <c r="H49"/>
  <c r="H51" s="1"/>
  <c r="J46"/>
  <c r="J43"/>
  <c r="J44"/>
  <c r="G48" i="6" l="1"/>
  <c r="G49" s="1"/>
  <c r="G51" s="1"/>
  <c r="I46"/>
  <c r="I48" s="1"/>
  <c r="I49" s="1"/>
  <c r="P53"/>
  <c r="P54" s="1"/>
  <c r="P56" s="1"/>
  <c r="R51"/>
  <c r="R53" s="1"/>
  <c r="R54" s="1"/>
  <c r="M53"/>
  <c r="M54" s="1"/>
  <c r="M56" s="1"/>
  <c r="O51"/>
  <c r="O53" s="1"/>
  <c r="O54" s="1"/>
  <c r="J53"/>
  <c r="J54" s="1"/>
  <c r="J56" s="1"/>
  <c r="L51"/>
  <c r="L53" s="1"/>
  <c r="L54" s="1"/>
  <c r="K73"/>
  <c r="K74" s="1"/>
  <c r="K76" s="1"/>
  <c r="Q78"/>
  <c r="Q79" s="1"/>
  <c r="Q81" s="1"/>
  <c r="H78"/>
  <c r="H79" s="1"/>
  <c r="H81" s="1"/>
  <c r="N78"/>
  <c r="N79" s="1"/>
  <c r="N81" s="1"/>
  <c r="N48" i="1"/>
  <c r="N49"/>
  <c r="K53"/>
  <c r="K54"/>
  <c r="K56" s="1"/>
  <c r="M84"/>
  <c r="M86" s="1"/>
  <c r="M83"/>
  <c r="L53"/>
  <c r="L54"/>
  <c r="L56" s="1"/>
  <c r="N51"/>
  <c r="G58"/>
  <c r="G59"/>
  <c r="G61" s="1"/>
  <c r="U54"/>
  <c r="U56" s="1"/>
  <c r="V56" s="1"/>
  <c r="U53"/>
  <c r="V51"/>
  <c r="V54" s="1"/>
  <c r="T64"/>
  <c r="T66" s="1"/>
  <c r="T63"/>
  <c r="S59"/>
  <c r="S61" s="1"/>
  <c r="S58"/>
  <c r="Q84"/>
  <c r="Q86" s="1"/>
  <c r="Q83"/>
  <c r="P53"/>
  <c r="P54"/>
  <c r="P56" s="1"/>
  <c r="O53"/>
  <c r="O54"/>
  <c r="O56" s="1"/>
  <c r="R51"/>
  <c r="R48"/>
  <c r="R49"/>
  <c r="I83"/>
  <c r="I84"/>
  <c r="I86" s="1"/>
  <c r="H53"/>
  <c r="H54"/>
  <c r="H56" s="1"/>
  <c r="J51"/>
  <c r="J48"/>
  <c r="J49"/>
  <c r="J58" i="6" l="1"/>
  <c r="J59" s="1"/>
  <c r="J61" s="1"/>
  <c r="L56"/>
  <c r="L58" s="1"/>
  <c r="L59" s="1"/>
  <c r="M58"/>
  <c r="M59" s="1"/>
  <c r="M61" s="1"/>
  <c r="O56"/>
  <c r="O58" s="1"/>
  <c r="O59" s="1"/>
  <c r="P58"/>
  <c r="P59" s="1"/>
  <c r="P61" s="1"/>
  <c r="R56"/>
  <c r="R58" s="1"/>
  <c r="R59" s="1"/>
  <c r="G53"/>
  <c r="G54" s="1"/>
  <c r="G56" s="1"/>
  <c r="I51"/>
  <c r="I53" s="1"/>
  <c r="I54" s="1"/>
  <c r="N83"/>
  <c r="N84" s="1"/>
  <c r="N86" s="1"/>
  <c r="H83"/>
  <c r="H84" s="1"/>
  <c r="H86" s="1"/>
  <c r="Q83"/>
  <c r="Q84" s="1"/>
  <c r="Q86" s="1"/>
  <c r="K78"/>
  <c r="K79" s="1"/>
  <c r="K81" s="1"/>
  <c r="L58" i="1"/>
  <c r="L59"/>
  <c r="L61" s="1"/>
  <c r="N56"/>
  <c r="M89"/>
  <c r="M91" s="1"/>
  <c r="M88"/>
  <c r="N53"/>
  <c r="N54"/>
  <c r="K58"/>
  <c r="K59"/>
  <c r="K61" s="1"/>
  <c r="V53"/>
  <c r="G64"/>
  <c r="G66" s="1"/>
  <c r="G63"/>
  <c r="U59"/>
  <c r="U61" s="1"/>
  <c r="V61" s="1"/>
  <c r="U58"/>
  <c r="T68"/>
  <c r="T69"/>
  <c r="T71" s="1"/>
  <c r="V59"/>
  <c r="V58"/>
  <c r="S64"/>
  <c r="S66" s="1"/>
  <c r="S63"/>
  <c r="Q89"/>
  <c r="Q91" s="1"/>
  <c r="Q88"/>
  <c r="P58"/>
  <c r="P59"/>
  <c r="P61" s="1"/>
  <c r="O58"/>
  <c r="O59"/>
  <c r="O61" s="1"/>
  <c r="R56"/>
  <c r="R53"/>
  <c r="R54"/>
  <c r="I89"/>
  <c r="I91" s="1"/>
  <c r="I88"/>
  <c r="H58"/>
  <c r="H59"/>
  <c r="H61" s="1"/>
  <c r="J56"/>
  <c r="J53"/>
  <c r="J54"/>
  <c r="G58" i="6" l="1"/>
  <c r="G59" s="1"/>
  <c r="G61" s="1"/>
  <c r="I56"/>
  <c r="I58" s="1"/>
  <c r="I59" s="1"/>
  <c r="P63"/>
  <c r="P64" s="1"/>
  <c r="P66" s="1"/>
  <c r="R61"/>
  <c r="R63" s="1"/>
  <c r="R64" s="1"/>
  <c r="M63"/>
  <c r="M64" s="1"/>
  <c r="M66" s="1"/>
  <c r="O61"/>
  <c r="O63" s="1"/>
  <c r="O64" s="1"/>
  <c r="J63"/>
  <c r="J64" s="1"/>
  <c r="J66" s="1"/>
  <c r="L61"/>
  <c r="L63" s="1"/>
  <c r="L64" s="1"/>
  <c r="K83"/>
  <c r="K84" s="1"/>
  <c r="K86" s="1"/>
  <c r="Q88"/>
  <c r="Q89" s="1"/>
  <c r="Q91" s="1"/>
  <c r="H88"/>
  <c r="H89" s="1"/>
  <c r="H91" s="1"/>
  <c r="N88"/>
  <c r="N89" s="1"/>
  <c r="N91" s="1"/>
  <c r="N58" i="1"/>
  <c r="N59"/>
  <c r="K63"/>
  <c r="K64"/>
  <c r="K66" s="1"/>
  <c r="M93"/>
  <c r="M94"/>
  <c r="M96" s="1"/>
  <c r="L64"/>
  <c r="L66" s="1"/>
  <c r="L63"/>
  <c r="N61"/>
  <c r="G68"/>
  <c r="G69"/>
  <c r="G71" s="1"/>
  <c r="U63"/>
  <c r="U64"/>
  <c r="U66" s="1"/>
  <c r="T74"/>
  <c r="T76" s="1"/>
  <c r="T73"/>
  <c r="V63"/>
  <c r="V64"/>
  <c r="S68"/>
  <c r="S69"/>
  <c r="S71" s="1"/>
  <c r="Q94"/>
  <c r="Q96" s="1"/>
  <c r="Q93"/>
  <c r="P64"/>
  <c r="P66" s="1"/>
  <c r="P63"/>
  <c r="R61"/>
  <c r="O63"/>
  <c r="O64"/>
  <c r="O66" s="1"/>
  <c r="R58"/>
  <c r="R59"/>
  <c r="I93"/>
  <c r="I94"/>
  <c r="I96" s="1"/>
  <c r="H64"/>
  <c r="H66" s="1"/>
  <c r="J61"/>
  <c r="H63"/>
  <c r="J58"/>
  <c r="J59"/>
  <c r="J68" i="6" l="1"/>
  <c r="J69" s="1"/>
  <c r="J71" s="1"/>
  <c r="L66"/>
  <c r="L68" s="1"/>
  <c r="L69" s="1"/>
  <c r="M68"/>
  <c r="M69" s="1"/>
  <c r="M71" s="1"/>
  <c r="O66"/>
  <c r="O68" s="1"/>
  <c r="O69" s="1"/>
  <c r="P68"/>
  <c r="P69" s="1"/>
  <c r="P71" s="1"/>
  <c r="R66"/>
  <c r="R68" s="1"/>
  <c r="R69" s="1"/>
  <c r="G63"/>
  <c r="G64" s="1"/>
  <c r="G66" s="1"/>
  <c r="I61"/>
  <c r="I63" s="1"/>
  <c r="I64" s="1"/>
  <c r="N93"/>
  <c r="N94" s="1"/>
  <c r="N96" s="1"/>
  <c r="H93"/>
  <c r="H94" s="1"/>
  <c r="H96" s="1"/>
  <c r="Q93"/>
  <c r="Q94" s="1"/>
  <c r="Q96" s="1"/>
  <c r="K88"/>
  <c r="K89" s="1"/>
  <c r="K91" s="1"/>
  <c r="N64" i="1"/>
  <c r="N63"/>
  <c r="L68"/>
  <c r="L69"/>
  <c r="L71" s="1"/>
  <c r="N66"/>
  <c r="M99"/>
  <c r="M101" s="1"/>
  <c r="M98"/>
  <c r="K68"/>
  <c r="K69"/>
  <c r="K71" s="1"/>
  <c r="G74"/>
  <c r="G76" s="1"/>
  <c r="G73"/>
  <c r="U69"/>
  <c r="U71" s="1"/>
  <c r="V71" s="1"/>
  <c r="U68"/>
  <c r="V66"/>
  <c r="V69" s="1"/>
  <c r="T78"/>
  <c r="T79"/>
  <c r="T81" s="1"/>
  <c r="S74"/>
  <c r="S76" s="1"/>
  <c r="S73"/>
  <c r="Q99"/>
  <c r="Q101" s="1"/>
  <c r="Q98"/>
  <c r="P68"/>
  <c r="P69"/>
  <c r="P71" s="1"/>
  <c r="O68"/>
  <c r="O69"/>
  <c r="O71" s="1"/>
  <c r="R66"/>
  <c r="R64"/>
  <c r="R63"/>
  <c r="I99"/>
  <c r="I101" s="1"/>
  <c r="I98"/>
  <c r="J64"/>
  <c r="J63"/>
  <c r="H68"/>
  <c r="H69"/>
  <c r="H71" s="1"/>
  <c r="J66"/>
  <c r="G68" i="6" l="1"/>
  <c r="G69" s="1"/>
  <c r="G71" s="1"/>
  <c r="I66"/>
  <c r="I68" s="1"/>
  <c r="I69" s="1"/>
  <c r="P73"/>
  <c r="P74" s="1"/>
  <c r="P76" s="1"/>
  <c r="R71"/>
  <c r="R73" s="1"/>
  <c r="R74" s="1"/>
  <c r="M73"/>
  <c r="M74" s="1"/>
  <c r="M76" s="1"/>
  <c r="O71"/>
  <c r="O73" s="1"/>
  <c r="O74" s="1"/>
  <c r="J73"/>
  <c r="J74" s="1"/>
  <c r="J76" s="1"/>
  <c r="L71"/>
  <c r="L73" s="1"/>
  <c r="L74" s="1"/>
  <c r="K93"/>
  <c r="K94" s="1"/>
  <c r="K96" s="1"/>
  <c r="Q98"/>
  <c r="Q99" s="1"/>
  <c r="Q101" s="1"/>
  <c r="H98"/>
  <c r="H99" s="1"/>
  <c r="H101" s="1"/>
  <c r="N98"/>
  <c r="N99" s="1"/>
  <c r="N101" s="1"/>
  <c r="V68" i="1"/>
  <c r="N68"/>
  <c r="N69"/>
  <c r="K74"/>
  <c r="K76" s="1"/>
  <c r="K73"/>
  <c r="M104"/>
  <c r="M106" s="1"/>
  <c r="M103"/>
  <c r="L74"/>
  <c r="L76" s="1"/>
  <c r="L73"/>
  <c r="N71"/>
  <c r="G78"/>
  <c r="G79"/>
  <c r="G81" s="1"/>
  <c r="U73"/>
  <c r="U74"/>
  <c r="U76" s="1"/>
  <c r="T84"/>
  <c r="T86" s="1"/>
  <c r="T83"/>
  <c r="V73"/>
  <c r="V74"/>
  <c r="S78"/>
  <c r="S79"/>
  <c r="S81" s="1"/>
  <c r="Q104"/>
  <c r="Q106" s="1"/>
  <c r="Q103"/>
  <c r="P74"/>
  <c r="P76" s="1"/>
  <c r="P73"/>
  <c r="O73"/>
  <c r="O74"/>
  <c r="O76" s="1"/>
  <c r="R71"/>
  <c r="R68"/>
  <c r="R69"/>
  <c r="I104"/>
  <c r="I106" s="1"/>
  <c r="I103"/>
  <c r="H74"/>
  <c r="H76" s="1"/>
  <c r="J71"/>
  <c r="H73"/>
  <c r="J68"/>
  <c r="J69"/>
  <c r="J78" i="6" l="1"/>
  <c r="J79" s="1"/>
  <c r="J81" s="1"/>
  <c r="L76"/>
  <c r="L78" s="1"/>
  <c r="L79" s="1"/>
  <c r="M78"/>
  <c r="M79" s="1"/>
  <c r="M81" s="1"/>
  <c r="O76"/>
  <c r="O78" s="1"/>
  <c r="O79" s="1"/>
  <c r="P78"/>
  <c r="P79" s="1"/>
  <c r="P81" s="1"/>
  <c r="R76"/>
  <c r="R78" s="1"/>
  <c r="R79" s="1"/>
  <c r="G73"/>
  <c r="G74" s="1"/>
  <c r="G76" s="1"/>
  <c r="I71"/>
  <c r="I73" s="1"/>
  <c r="I74" s="1"/>
  <c r="H103"/>
  <c r="H104" s="1"/>
  <c r="H106" s="1"/>
  <c r="N103"/>
  <c r="N104" s="1"/>
  <c r="N106" s="1"/>
  <c r="Q103"/>
  <c r="Q104" s="1"/>
  <c r="Q106" s="1"/>
  <c r="K98"/>
  <c r="K99" s="1"/>
  <c r="K101" s="1"/>
  <c r="M109" i="1"/>
  <c r="M111" s="1"/>
  <c r="M108"/>
  <c r="K78"/>
  <c r="K79"/>
  <c r="K81" s="1"/>
  <c r="N74"/>
  <c r="N73"/>
  <c r="L78"/>
  <c r="L79"/>
  <c r="L81" s="1"/>
  <c r="N76"/>
  <c r="G83"/>
  <c r="G84"/>
  <c r="G86" s="1"/>
  <c r="U79"/>
  <c r="U81" s="1"/>
  <c r="U78"/>
  <c r="V76"/>
  <c r="V79" s="1"/>
  <c r="T88"/>
  <c r="T89"/>
  <c r="T91" s="1"/>
  <c r="S83"/>
  <c r="V81"/>
  <c r="S84"/>
  <c r="S86" s="1"/>
  <c r="V78"/>
  <c r="Q109"/>
  <c r="Q111" s="1"/>
  <c r="Q108"/>
  <c r="P78"/>
  <c r="P79"/>
  <c r="P81" s="1"/>
  <c r="O78"/>
  <c r="O79"/>
  <c r="O81" s="1"/>
  <c r="R76"/>
  <c r="R74"/>
  <c r="R73"/>
  <c r="I109"/>
  <c r="I111" s="1"/>
  <c r="I108"/>
  <c r="J74"/>
  <c r="J73"/>
  <c r="H78"/>
  <c r="H79"/>
  <c r="H81" s="1"/>
  <c r="J76"/>
  <c r="G78" i="6" l="1"/>
  <c r="G79" s="1"/>
  <c r="G81" s="1"/>
  <c r="I76"/>
  <c r="I78" s="1"/>
  <c r="I79" s="1"/>
  <c r="P83"/>
  <c r="P84" s="1"/>
  <c r="P86" s="1"/>
  <c r="R81"/>
  <c r="R83" s="1"/>
  <c r="R84" s="1"/>
  <c r="M83"/>
  <c r="M84" s="1"/>
  <c r="M86" s="1"/>
  <c r="O81"/>
  <c r="O83" s="1"/>
  <c r="O84" s="1"/>
  <c r="J83"/>
  <c r="J84" s="1"/>
  <c r="J86" s="1"/>
  <c r="L81"/>
  <c r="L83" s="1"/>
  <c r="L84" s="1"/>
  <c r="K103"/>
  <c r="K104" s="1"/>
  <c r="K106" s="1"/>
  <c r="Q108"/>
  <c r="Q109" s="1"/>
  <c r="Q111" s="1"/>
  <c r="N108"/>
  <c r="N109" s="1"/>
  <c r="N111" s="1"/>
  <c r="H108"/>
  <c r="H109" s="1"/>
  <c r="H111" s="1"/>
  <c r="L84" i="1"/>
  <c r="L86" s="1"/>
  <c r="L83"/>
  <c r="N81"/>
  <c r="K83"/>
  <c r="K84"/>
  <c r="K86" s="1"/>
  <c r="M114"/>
  <c r="M116" s="1"/>
  <c r="M113"/>
  <c r="N78"/>
  <c r="N79"/>
  <c r="G88"/>
  <c r="G89"/>
  <c r="G91" s="1"/>
  <c r="U83"/>
  <c r="U84"/>
  <c r="U86" s="1"/>
  <c r="V86" s="1"/>
  <c r="T94"/>
  <c r="T96" s="1"/>
  <c r="T93"/>
  <c r="V83"/>
  <c r="V84"/>
  <c r="S88"/>
  <c r="S89"/>
  <c r="S91" s="1"/>
  <c r="Q114"/>
  <c r="Q116" s="1"/>
  <c r="Q113"/>
  <c r="P84"/>
  <c r="P86" s="1"/>
  <c r="P83"/>
  <c r="O83"/>
  <c r="O84"/>
  <c r="O86" s="1"/>
  <c r="R81"/>
  <c r="R78"/>
  <c r="R79"/>
  <c r="I114"/>
  <c r="I116" s="1"/>
  <c r="I113"/>
  <c r="H84"/>
  <c r="H86" s="1"/>
  <c r="J81"/>
  <c r="H83"/>
  <c r="J78"/>
  <c r="J79"/>
  <c r="J88" i="6" l="1"/>
  <c r="J89" s="1"/>
  <c r="J91" s="1"/>
  <c r="L86"/>
  <c r="L88" s="1"/>
  <c r="L89" s="1"/>
  <c r="M88"/>
  <c r="M89" s="1"/>
  <c r="M91" s="1"/>
  <c r="O86"/>
  <c r="O88" s="1"/>
  <c r="O89" s="1"/>
  <c r="P88"/>
  <c r="P89" s="1"/>
  <c r="P91" s="1"/>
  <c r="R86"/>
  <c r="R88" s="1"/>
  <c r="R89" s="1"/>
  <c r="G83"/>
  <c r="G84" s="1"/>
  <c r="G86" s="1"/>
  <c r="I81"/>
  <c r="I83" s="1"/>
  <c r="I84" s="1"/>
  <c r="N113"/>
  <c r="N114" s="1"/>
  <c r="N116" s="1"/>
  <c r="Q113"/>
  <c r="Q114" s="1"/>
  <c r="Q116" s="1"/>
  <c r="H113"/>
  <c r="H114" s="1"/>
  <c r="H116" s="1"/>
  <c r="K108"/>
  <c r="K109" s="1"/>
  <c r="K111" s="1"/>
  <c r="K88" i="1"/>
  <c r="K89"/>
  <c r="K91" s="1"/>
  <c r="N84"/>
  <c r="N83"/>
  <c r="L88"/>
  <c r="L89"/>
  <c r="L91" s="1"/>
  <c r="N86"/>
  <c r="M119"/>
  <c r="M121" s="1"/>
  <c r="M118"/>
  <c r="G94"/>
  <c r="G96" s="1"/>
  <c r="G93"/>
  <c r="U89"/>
  <c r="U91" s="1"/>
  <c r="V91" s="1"/>
  <c r="U88"/>
  <c r="T98"/>
  <c r="T99"/>
  <c r="T101" s="1"/>
  <c r="S94"/>
  <c r="S96" s="1"/>
  <c r="S93"/>
  <c r="V88"/>
  <c r="V89"/>
  <c r="Q119"/>
  <c r="Q121" s="1"/>
  <c r="Q118"/>
  <c r="P88"/>
  <c r="P89"/>
  <c r="P91" s="1"/>
  <c r="O88"/>
  <c r="O89"/>
  <c r="O91" s="1"/>
  <c r="R86"/>
  <c r="R84"/>
  <c r="R83"/>
  <c r="I119"/>
  <c r="I121" s="1"/>
  <c r="I118"/>
  <c r="J84"/>
  <c r="J83"/>
  <c r="H88"/>
  <c r="H89"/>
  <c r="H91" s="1"/>
  <c r="J86"/>
  <c r="G88" i="6" l="1"/>
  <c r="G89" s="1"/>
  <c r="G91" s="1"/>
  <c r="I86"/>
  <c r="I88" s="1"/>
  <c r="I89" s="1"/>
  <c r="P93"/>
  <c r="P94" s="1"/>
  <c r="P96" s="1"/>
  <c r="R91"/>
  <c r="R93" s="1"/>
  <c r="R94" s="1"/>
  <c r="M93"/>
  <c r="M94" s="1"/>
  <c r="M96" s="1"/>
  <c r="O91"/>
  <c r="O93" s="1"/>
  <c r="O94" s="1"/>
  <c r="J93"/>
  <c r="J94" s="1"/>
  <c r="J96" s="1"/>
  <c r="L91"/>
  <c r="L93" s="1"/>
  <c r="L94" s="1"/>
  <c r="K113"/>
  <c r="K114" s="1"/>
  <c r="K116" s="1"/>
  <c r="N118"/>
  <c r="N119" s="1"/>
  <c r="N121" s="1"/>
  <c r="H118"/>
  <c r="H119" s="1"/>
  <c r="H121" s="1"/>
  <c r="Q118"/>
  <c r="Q119" s="1"/>
  <c r="Q121" s="1"/>
  <c r="N88" i="1"/>
  <c r="N89"/>
  <c r="M123"/>
  <c r="M124"/>
  <c r="M126" s="1"/>
  <c r="L94"/>
  <c r="L96" s="1"/>
  <c r="L93"/>
  <c r="N91"/>
  <c r="K93"/>
  <c r="K94"/>
  <c r="K96" s="1"/>
  <c r="G98"/>
  <c r="G99"/>
  <c r="G101" s="1"/>
  <c r="U94"/>
  <c r="U96" s="1"/>
  <c r="U93"/>
  <c r="T103"/>
  <c r="T104"/>
  <c r="T106" s="1"/>
  <c r="V93"/>
  <c r="V94"/>
  <c r="S98"/>
  <c r="S99"/>
  <c r="S101" s="1"/>
  <c r="V96"/>
  <c r="Q124"/>
  <c r="Q126" s="1"/>
  <c r="Q123"/>
  <c r="P94"/>
  <c r="P96" s="1"/>
  <c r="P93"/>
  <c r="R91"/>
  <c r="O93"/>
  <c r="O94"/>
  <c r="O96" s="1"/>
  <c r="R88"/>
  <c r="R89"/>
  <c r="I123"/>
  <c r="I124"/>
  <c r="I126" s="1"/>
  <c r="H94"/>
  <c r="H96" s="1"/>
  <c r="J91"/>
  <c r="H93"/>
  <c r="J88"/>
  <c r="J89"/>
  <c r="J98" i="6" l="1"/>
  <c r="J99" s="1"/>
  <c r="J101" s="1"/>
  <c r="L96"/>
  <c r="L98" s="1"/>
  <c r="L99" s="1"/>
  <c r="M98"/>
  <c r="M99" s="1"/>
  <c r="M101" s="1"/>
  <c r="O96"/>
  <c r="O98" s="1"/>
  <c r="O99" s="1"/>
  <c r="P98"/>
  <c r="P99" s="1"/>
  <c r="P101" s="1"/>
  <c r="R96"/>
  <c r="R98" s="1"/>
  <c r="R99" s="1"/>
  <c r="G93"/>
  <c r="G94" s="1"/>
  <c r="G96" s="1"/>
  <c r="I91"/>
  <c r="I93" s="1"/>
  <c r="I94" s="1"/>
  <c r="H123"/>
  <c r="H124" s="1"/>
  <c r="H126" s="1"/>
  <c r="N123"/>
  <c r="N124" s="1"/>
  <c r="N126" s="1"/>
  <c r="Q123"/>
  <c r="Q124" s="1"/>
  <c r="Q126" s="1"/>
  <c r="K118"/>
  <c r="K119" s="1"/>
  <c r="K121" s="1"/>
  <c r="K98" i="1"/>
  <c r="K99"/>
  <c r="K101" s="1"/>
  <c r="N94"/>
  <c r="N93"/>
  <c r="L98"/>
  <c r="L99"/>
  <c r="L101" s="1"/>
  <c r="N96"/>
  <c r="M128"/>
  <c r="M129"/>
  <c r="M131" s="1"/>
  <c r="G103"/>
  <c r="G104"/>
  <c r="G106" s="1"/>
  <c r="U99"/>
  <c r="U101" s="1"/>
  <c r="U98"/>
  <c r="T108"/>
  <c r="T109"/>
  <c r="T111" s="1"/>
  <c r="S103"/>
  <c r="S104"/>
  <c r="S106" s="1"/>
  <c r="V101"/>
  <c r="V98"/>
  <c r="V99"/>
  <c r="Q129"/>
  <c r="Q131" s="1"/>
  <c r="Q128"/>
  <c r="P98"/>
  <c r="P99"/>
  <c r="P101" s="1"/>
  <c r="O98"/>
  <c r="O99"/>
  <c r="O101" s="1"/>
  <c r="R96"/>
  <c r="R94"/>
  <c r="R93"/>
  <c r="I128"/>
  <c r="I129"/>
  <c r="I131" s="1"/>
  <c r="J94"/>
  <c r="J93"/>
  <c r="H98"/>
  <c r="H99"/>
  <c r="H101" s="1"/>
  <c r="J96"/>
  <c r="G98" i="6" l="1"/>
  <c r="G99" s="1"/>
  <c r="G101" s="1"/>
  <c r="I96"/>
  <c r="I98" s="1"/>
  <c r="I99" s="1"/>
  <c r="P103"/>
  <c r="P104" s="1"/>
  <c r="P106" s="1"/>
  <c r="R101"/>
  <c r="R103" s="1"/>
  <c r="R104" s="1"/>
  <c r="M103"/>
  <c r="M104" s="1"/>
  <c r="M106" s="1"/>
  <c r="O101"/>
  <c r="O103" s="1"/>
  <c r="O104" s="1"/>
  <c r="J103"/>
  <c r="J104" s="1"/>
  <c r="J106" s="1"/>
  <c r="L101"/>
  <c r="L103" s="1"/>
  <c r="L104" s="1"/>
  <c r="Q128"/>
  <c r="Q129" s="1"/>
  <c r="Q131" s="1"/>
  <c r="N128"/>
  <c r="N129" s="1"/>
  <c r="N131" s="1"/>
  <c r="K123"/>
  <c r="K124" s="1"/>
  <c r="K126" s="1"/>
  <c r="H128"/>
  <c r="H129" s="1"/>
  <c r="H131" s="1"/>
  <c r="M133" i="1"/>
  <c r="M134"/>
  <c r="M136" s="1"/>
  <c r="N98"/>
  <c r="N99"/>
  <c r="L103"/>
  <c r="L104"/>
  <c r="L106" s="1"/>
  <c r="N101"/>
  <c r="K103"/>
  <c r="K104"/>
  <c r="K106" s="1"/>
  <c r="G108"/>
  <c r="G109"/>
  <c r="G111" s="1"/>
  <c r="U104"/>
  <c r="U106" s="1"/>
  <c r="U103"/>
  <c r="T113"/>
  <c r="T114"/>
  <c r="T116" s="1"/>
  <c r="S108"/>
  <c r="S109"/>
  <c r="S111" s="1"/>
  <c r="V106"/>
  <c r="V103"/>
  <c r="V104"/>
  <c r="Q133"/>
  <c r="Q134"/>
  <c r="Q136" s="1"/>
  <c r="P103"/>
  <c r="P104"/>
  <c r="P106" s="1"/>
  <c r="O103"/>
  <c r="O104"/>
  <c r="O106" s="1"/>
  <c r="R101"/>
  <c r="R98"/>
  <c r="R99"/>
  <c r="I134"/>
  <c r="I136" s="1"/>
  <c r="I133"/>
  <c r="H103"/>
  <c r="H104"/>
  <c r="H106" s="1"/>
  <c r="J101"/>
  <c r="J98"/>
  <c r="J99"/>
  <c r="J108" i="6" l="1"/>
  <c r="J109" s="1"/>
  <c r="J111" s="1"/>
  <c r="L106"/>
  <c r="L108" s="1"/>
  <c r="L109" s="1"/>
  <c r="M108"/>
  <c r="M109" s="1"/>
  <c r="M111" s="1"/>
  <c r="O106"/>
  <c r="O108" s="1"/>
  <c r="O109" s="1"/>
  <c r="P108"/>
  <c r="P109" s="1"/>
  <c r="P111" s="1"/>
  <c r="R106"/>
  <c r="R108" s="1"/>
  <c r="R109" s="1"/>
  <c r="G103"/>
  <c r="G104" s="1"/>
  <c r="G106" s="1"/>
  <c r="I101"/>
  <c r="I103" s="1"/>
  <c r="I104" s="1"/>
  <c r="K128"/>
  <c r="K129" s="1"/>
  <c r="K131" s="1"/>
  <c r="Q133"/>
  <c r="Q134" s="1"/>
  <c r="Q136" s="1"/>
  <c r="H133"/>
  <c r="H134" s="1"/>
  <c r="H136" s="1"/>
  <c r="N133"/>
  <c r="N134" s="1"/>
  <c r="N136" s="1"/>
  <c r="L108" i="1"/>
  <c r="L109"/>
  <c r="L111" s="1"/>
  <c r="N106"/>
  <c r="K108"/>
  <c r="K109"/>
  <c r="K111" s="1"/>
  <c r="N103"/>
  <c r="N104"/>
  <c r="M138"/>
  <c r="M139"/>
  <c r="M141" s="1"/>
  <c r="G113"/>
  <c r="G114"/>
  <c r="G116" s="1"/>
  <c r="U109"/>
  <c r="U111" s="1"/>
  <c r="V111" s="1"/>
  <c r="U108"/>
  <c r="T118"/>
  <c r="T119"/>
  <c r="T121" s="1"/>
  <c r="S113"/>
  <c r="S114"/>
  <c r="S116" s="1"/>
  <c r="V108"/>
  <c r="V109"/>
  <c r="Q139"/>
  <c r="Q141" s="1"/>
  <c r="Q138"/>
  <c r="P108"/>
  <c r="P109"/>
  <c r="P111" s="1"/>
  <c r="O108"/>
  <c r="O109"/>
  <c r="O111" s="1"/>
  <c r="R106"/>
  <c r="R103"/>
  <c r="R104"/>
  <c r="I139"/>
  <c r="I141" s="1"/>
  <c r="I138"/>
  <c r="H108"/>
  <c r="H109"/>
  <c r="H111" s="1"/>
  <c r="J106"/>
  <c r="J103"/>
  <c r="J104"/>
  <c r="G108" i="6" l="1"/>
  <c r="G109" s="1"/>
  <c r="G111" s="1"/>
  <c r="I106"/>
  <c r="I108" s="1"/>
  <c r="I109" s="1"/>
  <c r="P113"/>
  <c r="P114" s="1"/>
  <c r="P116" s="1"/>
  <c r="R111"/>
  <c r="R113" s="1"/>
  <c r="R114" s="1"/>
  <c r="M113"/>
  <c r="M114" s="1"/>
  <c r="M116" s="1"/>
  <c r="O111"/>
  <c r="O113" s="1"/>
  <c r="O114" s="1"/>
  <c r="J113"/>
  <c r="J114" s="1"/>
  <c r="J116" s="1"/>
  <c r="L111"/>
  <c r="L113" s="1"/>
  <c r="L114" s="1"/>
  <c r="H138"/>
  <c r="H139" s="1"/>
  <c r="H141" s="1"/>
  <c r="N138"/>
  <c r="N139" s="1"/>
  <c r="N141" s="1"/>
  <c r="Q138"/>
  <c r="Q139" s="1"/>
  <c r="Q141" s="1"/>
  <c r="K133"/>
  <c r="K134" s="1"/>
  <c r="K136" s="1"/>
  <c r="M144" i="1"/>
  <c r="M146" s="1"/>
  <c r="M143"/>
  <c r="K113"/>
  <c r="K114"/>
  <c r="K116" s="1"/>
  <c r="N108"/>
  <c r="N109"/>
  <c r="L113"/>
  <c r="L114"/>
  <c r="L116" s="1"/>
  <c r="N111"/>
  <c r="G119"/>
  <c r="G121" s="1"/>
  <c r="G118"/>
  <c r="U114"/>
  <c r="U116" s="1"/>
  <c r="U113"/>
  <c r="T124"/>
  <c r="T126" s="1"/>
  <c r="T123"/>
  <c r="S119"/>
  <c r="S121" s="1"/>
  <c r="S118"/>
  <c r="V113"/>
  <c r="V114"/>
  <c r="Q144"/>
  <c r="Q146" s="1"/>
  <c r="Q143"/>
  <c r="P113"/>
  <c r="P114"/>
  <c r="P116" s="1"/>
  <c r="O113"/>
  <c r="O114"/>
  <c r="O116" s="1"/>
  <c r="R111"/>
  <c r="R108"/>
  <c r="R109"/>
  <c r="I144"/>
  <c r="I146" s="1"/>
  <c r="I143"/>
  <c r="H113"/>
  <c r="H114"/>
  <c r="H116" s="1"/>
  <c r="J111"/>
  <c r="J108"/>
  <c r="J109"/>
  <c r="J118" i="6" l="1"/>
  <c r="J119" s="1"/>
  <c r="J121" s="1"/>
  <c r="L116"/>
  <c r="L118" s="1"/>
  <c r="L119" s="1"/>
  <c r="M118"/>
  <c r="M119" s="1"/>
  <c r="M121" s="1"/>
  <c r="O116"/>
  <c r="O118" s="1"/>
  <c r="O119" s="1"/>
  <c r="P118"/>
  <c r="P119" s="1"/>
  <c r="P121" s="1"/>
  <c r="R116"/>
  <c r="R118" s="1"/>
  <c r="R119" s="1"/>
  <c r="G113"/>
  <c r="G114" s="1"/>
  <c r="G116" s="1"/>
  <c r="I111"/>
  <c r="I113" s="1"/>
  <c r="I114" s="1"/>
  <c r="N143"/>
  <c r="N144" s="1"/>
  <c r="N146" s="1"/>
  <c r="K138"/>
  <c r="K139" s="1"/>
  <c r="K141" s="1"/>
  <c r="Q143"/>
  <c r="Q144" s="1"/>
  <c r="Q146" s="1"/>
  <c r="H143"/>
  <c r="H144" s="1"/>
  <c r="H146" s="1"/>
  <c r="L119" i="1"/>
  <c r="L121" s="1"/>
  <c r="L118"/>
  <c r="N116"/>
  <c r="K119"/>
  <c r="K121" s="1"/>
  <c r="K118"/>
  <c r="M148"/>
  <c r="M149"/>
  <c r="M151" s="1"/>
  <c r="N113"/>
  <c r="N114"/>
  <c r="G123"/>
  <c r="G124"/>
  <c r="G126" s="1"/>
  <c r="U119"/>
  <c r="U121" s="1"/>
  <c r="U118"/>
  <c r="V116"/>
  <c r="V119" s="1"/>
  <c r="T129"/>
  <c r="T131" s="1"/>
  <c r="T128"/>
  <c r="S124"/>
  <c r="S126" s="1"/>
  <c r="V121"/>
  <c r="S123"/>
  <c r="Q148"/>
  <c r="Q149"/>
  <c r="Q151" s="1"/>
  <c r="P118"/>
  <c r="P119"/>
  <c r="P121" s="1"/>
  <c r="O119"/>
  <c r="O121" s="1"/>
  <c r="R116"/>
  <c r="O118"/>
  <c r="R113"/>
  <c r="R114"/>
  <c r="I148"/>
  <c r="I149"/>
  <c r="I151" s="1"/>
  <c r="H118"/>
  <c r="H119"/>
  <c r="H121" s="1"/>
  <c r="J116"/>
  <c r="J113"/>
  <c r="J114"/>
  <c r="G118" i="6" l="1"/>
  <c r="G119" s="1"/>
  <c r="G121" s="1"/>
  <c r="I116"/>
  <c r="I118" s="1"/>
  <c r="I119" s="1"/>
  <c r="P123"/>
  <c r="P124" s="1"/>
  <c r="P126" s="1"/>
  <c r="R121"/>
  <c r="R123" s="1"/>
  <c r="R124" s="1"/>
  <c r="M123"/>
  <c r="M124" s="1"/>
  <c r="M126" s="1"/>
  <c r="O121"/>
  <c r="O123" s="1"/>
  <c r="O124" s="1"/>
  <c r="J123"/>
  <c r="J124" s="1"/>
  <c r="J126" s="1"/>
  <c r="L121"/>
  <c r="L123" s="1"/>
  <c r="L124" s="1"/>
  <c r="N148"/>
  <c r="N149" s="1"/>
  <c r="N151" s="1"/>
  <c r="H148"/>
  <c r="H149" s="1"/>
  <c r="H151" s="1"/>
  <c r="Q148"/>
  <c r="Q149" s="1"/>
  <c r="Q151" s="1"/>
  <c r="K143"/>
  <c r="K144" s="1"/>
  <c r="K146" s="1"/>
  <c r="M154" i="1"/>
  <c r="M156" s="1"/>
  <c r="M153"/>
  <c r="N118"/>
  <c r="N119"/>
  <c r="L124"/>
  <c r="L126" s="1"/>
  <c r="L123"/>
  <c r="N121"/>
  <c r="K124"/>
  <c r="K126" s="1"/>
  <c r="K123"/>
  <c r="V118"/>
  <c r="G129"/>
  <c r="G131" s="1"/>
  <c r="G128"/>
  <c r="U123"/>
  <c r="U124"/>
  <c r="U126" s="1"/>
  <c r="V126" s="1"/>
  <c r="T133"/>
  <c r="T134"/>
  <c r="T136" s="1"/>
  <c r="V124"/>
  <c r="V123"/>
  <c r="S128"/>
  <c r="S129"/>
  <c r="S131" s="1"/>
  <c r="Q154"/>
  <c r="Q156" s="1"/>
  <c r="Q158" s="1"/>
  <c r="Q159" s="1"/>
  <c r="Q153"/>
  <c r="P124"/>
  <c r="P126" s="1"/>
  <c r="P123"/>
  <c r="R118"/>
  <c r="R119"/>
  <c r="O124"/>
  <c r="O126" s="1"/>
  <c r="R121"/>
  <c r="O123"/>
  <c r="I153"/>
  <c r="I154"/>
  <c r="I156" s="1"/>
  <c r="I158" s="1"/>
  <c r="I159" s="1"/>
  <c r="J121"/>
  <c r="H124"/>
  <c r="H126" s="1"/>
  <c r="H123"/>
  <c r="J118"/>
  <c r="J119"/>
  <c r="J128" i="6" l="1"/>
  <c r="J129" s="1"/>
  <c r="J131" s="1"/>
  <c r="L126"/>
  <c r="L128" s="1"/>
  <c r="L129" s="1"/>
  <c r="M128"/>
  <c r="M129" s="1"/>
  <c r="M131" s="1"/>
  <c r="O126"/>
  <c r="O128" s="1"/>
  <c r="O129" s="1"/>
  <c r="P128"/>
  <c r="P129" s="1"/>
  <c r="P131" s="1"/>
  <c r="R126"/>
  <c r="R128" s="1"/>
  <c r="R129" s="1"/>
  <c r="G123"/>
  <c r="G124" s="1"/>
  <c r="G126" s="1"/>
  <c r="I121"/>
  <c r="I123" s="1"/>
  <c r="I124" s="1"/>
  <c r="Q153"/>
  <c r="Q154" s="1"/>
  <c r="Q156" s="1"/>
  <c r="K148"/>
  <c r="K149" s="1"/>
  <c r="K151" s="1"/>
  <c r="H153"/>
  <c r="H154" s="1"/>
  <c r="H156" s="1"/>
  <c r="N153"/>
  <c r="N154" s="1"/>
  <c r="N156" s="1"/>
  <c r="N123" i="1"/>
  <c r="N124"/>
  <c r="L129"/>
  <c r="L131" s="1"/>
  <c r="L128"/>
  <c r="N126"/>
  <c r="K129"/>
  <c r="K131" s="1"/>
  <c r="K128"/>
  <c r="M158"/>
  <c r="G133"/>
  <c r="G134"/>
  <c r="G136" s="1"/>
  <c r="U128"/>
  <c r="U129"/>
  <c r="U131" s="1"/>
  <c r="V131" s="1"/>
  <c r="T139"/>
  <c r="T141" s="1"/>
  <c r="T138"/>
  <c r="S133"/>
  <c r="S134"/>
  <c r="S136" s="1"/>
  <c r="V128"/>
  <c r="V129"/>
  <c r="P128"/>
  <c r="P129"/>
  <c r="P131" s="1"/>
  <c r="R123"/>
  <c r="R124"/>
  <c r="O129"/>
  <c r="O131" s="1"/>
  <c r="O128"/>
  <c r="R126"/>
  <c r="J126"/>
  <c r="H128"/>
  <c r="H129"/>
  <c r="H131" s="1"/>
  <c r="J124"/>
  <c r="J123"/>
  <c r="G128" i="6" l="1"/>
  <c r="G129" s="1"/>
  <c r="G131" s="1"/>
  <c r="I126"/>
  <c r="I128" s="1"/>
  <c r="I129" s="1"/>
  <c r="P133"/>
  <c r="P134" s="1"/>
  <c r="P136" s="1"/>
  <c r="R131"/>
  <c r="R133" s="1"/>
  <c r="R134" s="1"/>
  <c r="M133"/>
  <c r="M134" s="1"/>
  <c r="M136" s="1"/>
  <c r="O131"/>
  <c r="O133" s="1"/>
  <c r="O134" s="1"/>
  <c r="J133"/>
  <c r="J134" s="1"/>
  <c r="J136" s="1"/>
  <c r="L131"/>
  <c r="L133" s="1"/>
  <c r="L134" s="1"/>
  <c r="N158"/>
  <c r="Q158"/>
  <c r="H158"/>
  <c r="K153"/>
  <c r="K154" s="1"/>
  <c r="K156" s="1"/>
  <c r="N129" i="1"/>
  <c r="N128"/>
  <c r="L133"/>
  <c r="L134"/>
  <c r="L136" s="1"/>
  <c r="N131"/>
  <c r="K133"/>
  <c r="K134"/>
  <c r="K136" s="1"/>
  <c r="G138"/>
  <c r="G139"/>
  <c r="G141" s="1"/>
  <c r="U134"/>
  <c r="U136" s="1"/>
  <c r="V136" s="1"/>
  <c r="U133"/>
  <c r="T143"/>
  <c r="T144"/>
  <c r="T146" s="1"/>
  <c r="S138"/>
  <c r="S139"/>
  <c r="S141" s="1"/>
  <c r="V133"/>
  <c r="V134"/>
  <c r="P133"/>
  <c r="P134"/>
  <c r="P136" s="1"/>
  <c r="R129"/>
  <c r="R128"/>
  <c r="O133"/>
  <c r="R131"/>
  <c r="O134"/>
  <c r="O136" s="1"/>
  <c r="J131"/>
  <c r="H134"/>
  <c r="H136" s="1"/>
  <c r="H133"/>
  <c r="J129"/>
  <c r="J128"/>
  <c r="J138" i="6" l="1"/>
  <c r="J139" s="1"/>
  <c r="J141" s="1"/>
  <c r="L136"/>
  <c r="L138" s="1"/>
  <c r="L139" s="1"/>
  <c r="M138"/>
  <c r="M139" s="1"/>
  <c r="M141" s="1"/>
  <c r="O136"/>
  <c r="O138" s="1"/>
  <c r="O139" s="1"/>
  <c r="P138"/>
  <c r="P139" s="1"/>
  <c r="P141" s="1"/>
  <c r="R136"/>
  <c r="R138" s="1"/>
  <c r="R139" s="1"/>
  <c r="G133"/>
  <c r="G134" s="1"/>
  <c r="G136" s="1"/>
  <c r="I131"/>
  <c r="I133" s="1"/>
  <c r="I134" s="1"/>
  <c r="K158"/>
  <c r="K138" i="1"/>
  <c r="K139"/>
  <c r="K141" s="1"/>
  <c r="N133"/>
  <c r="N134"/>
  <c r="L138"/>
  <c r="L139"/>
  <c r="L141" s="1"/>
  <c r="N136"/>
  <c r="G143"/>
  <c r="G144"/>
  <c r="G146" s="1"/>
  <c r="U138"/>
  <c r="U139"/>
  <c r="U141" s="1"/>
  <c r="V141" s="1"/>
  <c r="T149"/>
  <c r="T151" s="1"/>
  <c r="T148"/>
  <c r="S143"/>
  <c r="S144"/>
  <c r="S146" s="1"/>
  <c r="V139"/>
  <c r="V138"/>
  <c r="P139"/>
  <c r="P141" s="1"/>
  <c r="P138"/>
  <c r="R134"/>
  <c r="R133"/>
  <c r="O139"/>
  <c r="O141" s="1"/>
  <c r="O138"/>
  <c r="R136"/>
  <c r="H139"/>
  <c r="H141" s="1"/>
  <c r="J136"/>
  <c r="H138"/>
  <c r="J134"/>
  <c r="J133"/>
  <c r="G138" i="6" l="1"/>
  <c r="G139" s="1"/>
  <c r="G141" s="1"/>
  <c r="I136"/>
  <c r="I138" s="1"/>
  <c r="I139" s="1"/>
  <c r="P143"/>
  <c r="P144" s="1"/>
  <c r="P146" s="1"/>
  <c r="R141"/>
  <c r="R143" s="1"/>
  <c r="R144" s="1"/>
  <c r="M143"/>
  <c r="M144" s="1"/>
  <c r="M146" s="1"/>
  <c r="O141"/>
  <c r="O143" s="1"/>
  <c r="O144" s="1"/>
  <c r="J143"/>
  <c r="J144" s="1"/>
  <c r="J146" s="1"/>
  <c r="L141"/>
  <c r="L143" s="1"/>
  <c r="L144" s="1"/>
  <c r="N138" i="1"/>
  <c r="N139"/>
  <c r="L143"/>
  <c r="L144"/>
  <c r="L146" s="1"/>
  <c r="N141"/>
  <c r="K143"/>
  <c r="K144"/>
  <c r="K146" s="1"/>
  <c r="G149"/>
  <c r="G151" s="1"/>
  <c r="G148"/>
  <c r="U144"/>
  <c r="U146" s="1"/>
  <c r="V146" s="1"/>
  <c r="U143"/>
  <c r="T153"/>
  <c r="T154"/>
  <c r="T156" s="1"/>
  <c r="T158" s="1"/>
  <c r="T159" s="1"/>
  <c r="S148"/>
  <c r="S149"/>
  <c r="S151" s="1"/>
  <c r="V143"/>
  <c r="V144"/>
  <c r="P143"/>
  <c r="P144"/>
  <c r="P146" s="1"/>
  <c r="R138"/>
  <c r="R139"/>
  <c r="O143"/>
  <c r="O144"/>
  <c r="O146" s="1"/>
  <c r="R141"/>
  <c r="J139"/>
  <c r="J138"/>
  <c r="H143"/>
  <c r="H144"/>
  <c r="H146" s="1"/>
  <c r="J141"/>
  <c r="J148" i="6" l="1"/>
  <c r="J149" s="1"/>
  <c r="J151" s="1"/>
  <c r="L146"/>
  <c r="L148" s="1"/>
  <c r="L149" s="1"/>
  <c r="M148"/>
  <c r="M149" s="1"/>
  <c r="M151" s="1"/>
  <c r="O146"/>
  <c r="O148" s="1"/>
  <c r="O149" s="1"/>
  <c r="P148"/>
  <c r="P149" s="1"/>
  <c r="P151" s="1"/>
  <c r="R146"/>
  <c r="R148" s="1"/>
  <c r="R149" s="1"/>
  <c r="G143"/>
  <c r="G144" s="1"/>
  <c r="G146" s="1"/>
  <c r="I141"/>
  <c r="I143" s="1"/>
  <c r="I144" s="1"/>
  <c r="K148" i="1"/>
  <c r="K149"/>
  <c r="K151" s="1"/>
  <c r="N143"/>
  <c r="N144"/>
  <c r="L149"/>
  <c r="L151" s="1"/>
  <c r="L148"/>
  <c r="N146"/>
  <c r="G153"/>
  <c r="G154"/>
  <c r="U149"/>
  <c r="U151" s="1"/>
  <c r="U148"/>
  <c r="V151"/>
  <c r="S153"/>
  <c r="S154"/>
  <c r="S156" s="1"/>
  <c r="V149"/>
  <c r="V148"/>
  <c r="P148"/>
  <c r="P149"/>
  <c r="P151" s="1"/>
  <c r="O149"/>
  <c r="O151" s="1"/>
  <c r="R146"/>
  <c r="O148"/>
  <c r="R143"/>
  <c r="R144"/>
  <c r="H148"/>
  <c r="J146"/>
  <c r="H149"/>
  <c r="H151" s="1"/>
  <c r="J143"/>
  <c r="J144"/>
  <c r="G148" i="6" l="1"/>
  <c r="G149" s="1"/>
  <c r="G151" s="1"/>
  <c r="I146"/>
  <c r="I148" s="1"/>
  <c r="I149" s="1"/>
  <c r="P153"/>
  <c r="P154" s="1"/>
  <c r="P156" s="1"/>
  <c r="R151"/>
  <c r="R153" s="1"/>
  <c r="R154" s="1"/>
  <c r="M153"/>
  <c r="M154" s="1"/>
  <c r="M156" s="1"/>
  <c r="O151"/>
  <c r="O153" s="1"/>
  <c r="O154" s="1"/>
  <c r="J153"/>
  <c r="J154" s="1"/>
  <c r="J156" s="1"/>
  <c r="L151"/>
  <c r="L153" s="1"/>
  <c r="L154" s="1"/>
  <c r="G156" i="1"/>
  <c r="G158" s="1"/>
  <c r="G159" s="1"/>
  <c r="N149"/>
  <c r="N148"/>
  <c r="L153"/>
  <c r="L154"/>
  <c r="L156" s="1"/>
  <c r="N151"/>
  <c r="K153"/>
  <c r="K154"/>
  <c r="K156" s="1"/>
  <c r="K158" s="1"/>
  <c r="U154"/>
  <c r="U156" s="1"/>
  <c r="U158" s="1"/>
  <c r="U159" s="1"/>
  <c r="U153"/>
  <c r="S158"/>
  <c r="S159" s="1"/>
  <c r="V153"/>
  <c r="V154"/>
  <c r="P153"/>
  <c r="P154"/>
  <c r="P156" s="1"/>
  <c r="P158" s="1"/>
  <c r="P159" s="1"/>
  <c r="R149"/>
  <c r="R148"/>
  <c r="R151"/>
  <c r="O153"/>
  <c r="O154"/>
  <c r="O156" s="1"/>
  <c r="H154"/>
  <c r="H156" s="1"/>
  <c r="H153"/>
  <c r="J151"/>
  <c r="J148"/>
  <c r="J149"/>
  <c r="J158" i="6" l="1"/>
  <c r="L156"/>
  <c r="L158" s="1"/>
  <c r="M158"/>
  <c r="O156"/>
  <c r="O158" s="1"/>
  <c r="P158"/>
  <c r="R156"/>
  <c r="R158" s="1"/>
  <c r="G153"/>
  <c r="G154" s="1"/>
  <c r="G156" s="1"/>
  <c r="I151"/>
  <c r="I153" s="1"/>
  <c r="I154" s="1"/>
  <c r="N154" i="1"/>
  <c r="N153"/>
  <c r="L158"/>
  <c r="N156"/>
  <c r="N158" s="1"/>
  <c r="V156"/>
  <c r="V158" s="1"/>
  <c r="V159" s="1"/>
  <c r="O158"/>
  <c r="O159" s="1"/>
  <c r="R156"/>
  <c r="R158" s="1"/>
  <c r="R159" s="1"/>
  <c r="R153"/>
  <c r="R154"/>
  <c r="J154"/>
  <c r="J153"/>
  <c r="H158"/>
  <c r="H159" s="1"/>
  <c r="J156"/>
  <c r="J158" s="1"/>
  <c r="J159" s="1"/>
  <c r="G158" i="6" l="1"/>
  <c r="I156"/>
  <c r="I158" s="1"/>
</calcChain>
</file>

<file path=xl/sharedStrings.xml><?xml version="1.0" encoding="utf-8"?>
<sst xmlns="http://schemas.openxmlformats.org/spreadsheetml/2006/main" count="820" uniqueCount="289">
  <si>
    <t>ತಿಂಗಳು</t>
  </si>
  <si>
    <t>ದಿನಾಂಕ</t>
  </si>
  <si>
    <t>ತಿಂಗಳ ಸರಬರಾಜು</t>
  </si>
  <si>
    <t>ಊಟ ಮಾಡಿದ ಮಕ್ಕಳ ಸಂಖ್ಯೆ</t>
  </si>
  <si>
    <t>ವಿವರ</t>
  </si>
  <si>
    <t>ಅಕ್ಕಿ</t>
  </si>
  <si>
    <t>ಗೋಧಿ</t>
  </si>
  <si>
    <t>ಬೇಳೆ</t>
  </si>
  <si>
    <t>ಎಣ್ಣೆ</t>
  </si>
  <si>
    <t>1 ರಿಂದ 5</t>
  </si>
  <si>
    <t>ಒಟ್ಟು</t>
  </si>
  <si>
    <t>ಆರಂಭಿಕ ಶಿಲ್ಕು</t>
  </si>
  <si>
    <t>ಬಳಕೆ</t>
  </si>
  <si>
    <t>ಉಳಿಕೆ/ ಒಟ್ಟು</t>
  </si>
  <si>
    <t>ವರ್ಷ</t>
  </si>
  <si>
    <t>LKG-UKG</t>
  </si>
  <si>
    <t>ಶಾಲೆಯ ಹೆಸರು :</t>
  </si>
  <si>
    <t>ಒಟ್ಟು ಆರಂಭಿಕ ಶಿಲ್ಕು</t>
  </si>
  <si>
    <t>6 ರಿಂದ 8</t>
  </si>
  <si>
    <t>ಉಪ್ಪು</t>
  </si>
  <si>
    <t>1ರಿಂದ 5</t>
  </si>
  <si>
    <t>6ರಿಂದ 8</t>
  </si>
  <si>
    <t>ಹಾಲು</t>
  </si>
  <si>
    <t>ತರಕಾರಿ</t>
  </si>
  <si>
    <t>0.04 ರೂ</t>
  </si>
  <si>
    <t>0.08 ರೂ</t>
  </si>
  <si>
    <t>1.80 ರೂ</t>
  </si>
  <si>
    <t>ಸಾಂಬಾರ ಪದಾರ್ಥ</t>
  </si>
  <si>
    <t>0.55 ರೂ</t>
  </si>
  <si>
    <t>2.70 ರೂ</t>
  </si>
  <si>
    <t>0.77 ರೂ</t>
  </si>
  <si>
    <t>0.100 ಕೆಜಿ</t>
  </si>
  <si>
    <t>0.150 ಕೆಜಿ</t>
  </si>
  <si>
    <t>0.020 ಕೆಜಿ</t>
  </si>
  <si>
    <t>0.030 ಕೆಜಿ</t>
  </si>
  <si>
    <t>0.005 ಲೀ</t>
  </si>
  <si>
    <t xml:space="preserve">    0.007.5 ಲೀ</t>
  </si>
  <si>
    <t>0.002 ಕೆಜಿ</t>
  </si>
  <si>
    <t>0.004 ಕೆಜಿ</t>
  </si>
  <si>
    <t>0.018 ಕೆಜಿ</t>
  </si>
  <si>
    <t>ಸಕ್ಕರೆ ಮತ್ತು ಇತರೆ</t>
  </si>
  <si>
    <t>ತರಗತಿ</t>
  </si>
  <si>
    <t>ವೆಚ್ಚ</t>
  </si>
  <si>
    <t>ಪ್ರಮಾಣ</t>
  </si>
  <si>
    <t>ಖರೀದಿ ವೆಚ್ಚ</t>
  </si>
  <si>
    <t>ಸಾಗಾಣಿಕಾ ವೆಚ್ಚ</t>
  </si>
  <si>
    <t>ಬೇಯಿಸಿದ ಬಾಬ್ತು</t>
  </si>
  <si>
    <t>ಬಾಳೆಹಣ್ಣು</t>
  </si>
  <si>
    <t>ಮೊಟ್ಟೆ ವಿತರಣೆ ಸಂಖ್ಯೆ</t>
  </si>
  <si>
    <t>ಬಾಳೆಹಣ್ಣು ವಿತರಣೆ ಸಂಖ್ಯೆ</t>
  </si>
  <si>
    <t>ಮೊಟ್ಟೆ ಖರೀದಿ ವಿವರ</t>
  </si>
  <si>
    <t>ಮೊಟ್ಟೆಯ ಒಟ್ಟು ವೆಚ್ಚ</t>
  </si>
  <si>
    <t>ಗ್ಯಾಸ್ ವೆಚ್ಚ</t>
  </si>
  <si>
    <t>ಬಾಳೆಹಣ್ಣು ಮತ್ತು ಮೊಟ್ಟೆ ಒಟ್ಟು ವೆಚ್ಚ</t>
  </si>
  <si>
    <t>ಸ್ವೀಕರಿಸಿದ ಮಕ್ಕಳ ಸಂಖ್ಯೆ</t>
  </si>
  <si>
    <t>Sukumar Kadinakonda</t>
  </si>
  <si>
    <t>TOTAL</t>
  </si>
  <si>
    <t>EXCLUDING GAS</t>
  </si>
  <si>
    <t>sukumarkadinakonda@gmail.com</t>
  </si>
  <si>
    <t>ಕ್ಷೀರಭಾಗ್ಯ ವಿತರಣೆ ವಿವರ</t>
  </si>
  <si>
    <t>ಹಾಲಿನ ಪ್ರಮಾಣ ಕಿ.ಗ್ರಾಂ.</t>
  </si>
  <si>
    <t>ಸಕ್ಕರೆಯ ವೆಚ್ಚ ರೂ.</t>
  </si>
  <si>
    <t>ಇತರೆ ವೆಚ್ಚ</t>
  </si>
  <si>
    <t>School Monthly Data Capture Format (MDCF)</t>
  </si>
  <si>
    <t>Instructions: Keep following registers at the time of filling the form:-</t>
  </si>
  <si>
    <t>1) Enrolment Register. 2) Account 3) Bank Account Pass book. 4) Cooking cost details etc.</t>
  </si>
  <si>
    <t xml:space="preserve"> School Details</t>
  </si>
  <si>
    <t xml:space="preserve">School Name :  </t>
  </si>
  <si>
    <t xml:space="preserve">School Dise Code: </t>
  </si>
  <si>
    <t xml:space="preserve">Village/Ward : </t>
  </si>
  <si>
    <t xml:space="preserve">Cluster Name: </t>
  </si>
  <si>
    <t xml:space="preserve">School HM Name &amp; Mobile No: </t>
  </si>
  <si>
    <t>Enrollment</t>
  </si>
  <si>
    <t>No. of Children having Aadhaar Card.</t>
  </si>
  <si>
    <t>No. of children applied for Aadhaar</t>
  </si>
  <si>
    <t xml:space="preserve">Children without Aadhaar Card (Yet to aaply for Aadhaar) </t>
  </si>
  <si>
    <r>
      <rPr>
        <b/>
        <sz val="18"/>
        <rFont val="Times New Roman"/>
        <family val="1"/>
      </rPr>
      <t xml:space="preserve">1 </t>
    </r>
    <r>
      <rPr>
        <b/>
        <sz val="12"/>
        <rFont val="Times New Roman"/>
        <family val="1"/>
      </rPr>
      <t xml:space="preserve">     HPS / HS</t>
    </r>
  </si>
  <si>
    <r>
      <rPr>
        <b/>
        <sz val="18"/>
        <rFont val="Times New Roman"/>
        <family val="1"/>
      </rPr>
      <t xml:space="preserve">2 </t>
    </r>
    <r>
      <rPr>
        <b/>
        <sz val="12"/>
        <rFont val="Times New Roman"/>
        <family val="1"/>
      </rPr>
      <t xml:space="preserve">     HPS / HS</t>
    </r>
  </si>
  <si>
    <r>
      <rPr>
        <b/>
        <sz val="18"/>
        <rFont val="Times New Roman"/>
        <family val="1"/>
      </rPr>
      <t xml:space="preserve">3 </t>
    </r>
    <r>
      <rPr>
        <b/>
        <sz val="12"/>
        <rFont val="Times New Roman"/>
        <family val="1"/>
      </rPr>
      <t xml:space="preserve">     HPS / HS</t>
    </r>
  </si>
  <si>
    <t xml:space="preserve"> Bal Vatika  (LKG UKG)</t>
  </si>
  <si>
    <t xml:space="preserve">Total </t>
  </si>
  <si>
    <t xml:space="preserve">±Á¯Á C.zÁ. ¨ÁåAQ£À ºÉ¸ÀgÀÄ / ¨ÁæAZï ºÉ¸ÀgÀÄ ªÀÄvÀÄÛ «¼Á¸À : B </t>
  </si>
  <si>
    <t>Bank A/c No :</t>
  </si>
  <si>
    <t>IFSC CODE:</t>
  </si>
  <si>
    <t>UÁå¸ï KeÉ¤ìAiÀÄ ºÉ¸ÀgÀÄ ªÀÄvÀÄÛ «¼Á¸À :</t>
  </si>
  <si>
    <t xml:space="preserve">Gas Company Name : </t>
  </si>
  <si>
    <t>IOC / HP</t>
  </si>
  <si>
    <t xml:space="preserve">UÁå¸ï KeÉ¤ì¬ÄAzÀ ±Á¯ÉUÉ EgÀÄªÀ zÀÆgÀ (Q¯ÉÆÃ «ÄÃlgïUÀ¼À°è) : </t>
  </si>
  <si>
    <t>±Á¯ÉAiÀÄ°ègÀÄªÀ MlÄÖ ¹°AqÀgïUÀ¼À ¸ÀASÉå :</t>
  </si>
  <si>
    <r>
      <t xml:space="preserve">Total Enrollment ( </t>
    </r>
    <r>
      <rPr>
        <b/>
        <sz val="12"/>
        <rFont val="Nudi Akshar"/>
      </rPr>
      <t xml:space="preserve"> zÁR¯Áw ªÀÄPÀÌ¼À ¸ÀASÉå)</t>
    </r>
  </si>
  <si>
    <r>
      <t>Total Enrollment (</t>
    </r>
    <r>
      <rPr>
        <b/>
        <sz val="13"/>
        <rFont val="Nudi Akshar"/>
      </rPr>
      <t>©¹AiÀÄÆl ªÀiÁqÀÄªÀ ¥sÀ¯Á£ÀÄ¨sÀ«UÀ¼À ªÀÄPÀÌ¼À ¸ÀASÉå</t>
    </r>
    <r>
      <rPr>
        <b/>
        <sz val="13"/>
        <rFont val="Times New Roman"/>
        <family val="1"/>
      </rPr>
      <t>)</t>
    </r>
  </si>
  <si>
    <t>(1-5)</t>
  </si>
  <si>
    <t>(6-7)</t>
  </si>
  <si>
    <t>(9-10)</t>
  </si>
  <si>
    <t>Boys</t>
  </si>
  <si>
    <t>Girls</t>
  </si>
  <si>
    <t xml:space="preserve"> Meals Availed Status</t>
  </si>
  <si>
    <t>(¥sÀ¯Á£ÀÄ¨sÀ« «zÁåyðUÀ¼À HlUÀ¼À ¸ÀASÉå)</t>
  </si>
  <si>
    <t>QëÃgÀ¨sÁUÀå ¥sÀ¯Á£ÀÄ¨sÀ«UÀ¼À ¸ÀASÉå</t>
  </si>
  <si>
    <t xml:space="preserve"> Bal Vatika (LKG UKG)</t>
  </si>
  <si>
    <t>Primary  (1-5)</t>
  </si>
  <si>
    <t>U.P (6-8)</t>
  </si>
  <si>
    <t>H.S (9-10)</t>
  </si>
  <si>
    <t>Total</t>
  </si>
  <si>
    <t xml:space="preserve"> vÀgÀUÀw</t>
  </si>
  <si>
    <t>ºÁ®Ä PÀÄrzÀ ªÀÄPÀÌ¼À ¸ÀASÉå</t>
  </si>
  <si>
    <t>¤ÃrzÀ ¢£ÀUÀ¼À ¸ÀASÉå</t>
  </si>
  <si>
    <t>LKG UKG</t>
  </si>
  <si>
    <t>(6-8)</t>
  </si>
  <si>
    <r>
      <t xml:space="preserve">Cook-cum-helper details   </t>
    </r>
    <r>
      <rPr>
        <b/>
        <sz val="12"/>
        <rFont val="Nudi Akshar"/>
      </rPr>
      <t>(CqÀÄUÉ ¹§âA¢AiÀÄªÀgÀ «ªÀgÀ)</t>
    </r>
  </si>
  <si>
    <t>ªÀÄÄRå CqÀÄUÉ/ ¸À.CqÀÄUÉAiÀÄªÀgÉÃ</t>
  </si>
  <si>
    <t>Age/ Date of  Birth</t>
  </si>
  <si>
    <t>Joining year</t>
  </si>
  <si>
    <t>«zÁåºÀðvÉ</t>
  </si>
  <si>
    <t>NO of working
days.</t>
  </si>
  <si>
    <t>ಮುಖ್ಯ ಅಡುಗೆ</t>
  </si>
  <si>
    <t>ಸಹಾಯಕ</t>
  </si>
  <si>
    <t>No of cook cum Helpers trained during the month :</t>
  </si>
  <si>
    <r>
      <rPr>
        <b/>
        <sz val="12"/>
        <rFont val="Arial"/>
        <family val="2"/>
      </rPr>
      <t>Cooking Cost Details (in Rs.)</t>
    </r>
    <r>
      <rPr>
        <b/>
        <sz val="16"/>
        <rFont val="Arial"/>
        <family val="2"/>
      </rPr>
      <t xml:space="preserve"> </t>
    </r>
    <r>
      <rPr>
        <b/>
        <sz val="12"/>
        <rFont val="Nudi Akshar"/>
      </rPr>
      <t>(vÀgÀPÁj/UÁå¸ï ªÀÄvÀÄÛ QëÃgÀ¨sÁUÀå, ªÉÆmÉÖ/¨Á¼ÉºÀtÄÚ/±ÉÃAUÁ aQÌ ºÁUÀÆ JuÉÚ, G¥ÀÄà ªÀÄvÀÄÛ EvÀgÉ RjÃ¢ ¸Á¢¯ÁégÀÄ Rað£À «ªÀgÀ)</t>
    </r>
    <r>
      <rPr>
        <b/>
        <sz val="12"/>
        <rFont val="Arial"/>
        <family val="2"/>
      </rPr>
      <t xml:space="preserve"> </t>
    </r>
  </si>
  <si>
    <t>¸Á¢¯ÁégÀÄ «ªÀgÀ</t>
  </si>
  <si>
    <t>DgÀA©üPÀ ±ÀÄ®ÄÌ</t>
  </si>
  <si>
    <t xml:space="preserve">©qÀÄUÀqÉAiÀiÁzÀ C£ÀÄzÁ£À </t>
  </si>
  <si>
    <t>(MlÄÖ  ªÉÆvÀÛ)</t>
  </si>
  <si>
    <t>(wAUÀ½£À MlÄÖ RZÀÄð)</t>
  </si>
  <si>
    <t>CAwªÀÄ G½PÉ</t>
  </si>
  <si>
    <t>3 = (1+2)</t>
  </si>
  <si>
    <t>5 = (3-4)</t>
  </si>
  <si>
    <t xml:space="preserve">UÁå¸ï  </t>
  </si>
  <si>
    <t>QëÃgÀ¨sÁUÀå (¸ÀPÀÌgÉ, UÁå¸ï, EvÀgÉ)</t>
  </si>
  <si>
    <t>(¨ÉÃ¼É, JuÉÚ, G¥ÀÄà RjÃ¢ RZÀÄð ªÀiÁvÀæ)</t>
  </si>
  <si>
    <t>UÁå¸ï ¸À©ìr</t>
  </si>
  <si>
    <t>r.©.n. ªÉÆvÀÛ</t>
  </si>
  <si>
    <t>EvÀgÉ/¸ÀvÁå¥À£É</t>
  </si>
  <si>
    <t>UÉÆÃtÂaÃ®</t>
  </si>
  <si>
    <t>MlÄÖ</t>
  </si>
  <si>
    <t xml:space="preserve">wAUÀ¼À°è §¼ÀPÉAiÀiÁzÀ UÁå¸ï j¦ü¯ï ¹°AqÀgïUÀ¼À ¸ÀASÉå: </t>
  </si>
  <si>
    <t xml:space="preserve">1 UÁå¸ï ¹°AqÀgï£À wAUÀ¼À zÀgÀ gÀÆ : </t>
  </si>
  <si>
    <t>(QëÃgÀ¨ÁUÀå UÁå¸ï RZÀÄð 15 ¥ÉÊ¸ÉAiÀÄAvÉ, ªÉÆmÉÖ ¨ÉÃ¬Ä¹zÀ UÁå¸ï RZÀÄð 50 ¥ÉÊ¸ÉAiÀÄAvÉ, ªÀÄvÀÄÛ vÀgÀPÁj/UÁå¸ï RZÀÄð MlÄÖ ¸ÉÃj wAUÀ¼À°è §¼ÀPÉAiÀiÁzÀ ¹°AqÀgï ªÉÆvÀÛPÉÌ vÁ¼ÉAiÀiÁUÀ¨ÉÃPÀÄ )</t>
  </si>
  <si>
    <t>¸ÀgÀPÁgÀzÀ ªÀw¬ÄAzÀ ……… ¢£ÀzÀ ªÉÆmÉÖ/¨Á¼ÉºÀtÄÚ/aQÌ ¤ÃrzÀ «ªÀgÀ</t>
  </si>
  <si>
    <t>CfÃA ¥ÉæÃªÀiï ¥ËAqÉÃ±À£ï ªÀw¬ÄAzÀ ……… ¢£ÀzÀ ªÉÆmÉÖ/¨Á¼ÉºÀtÄÚ/aQÌ ¤ÃrzÀ «ªÀgÀ</t>
  </si>
  <si>
    <t>ªÀÄPÀÌ¼À ¸ÀASÉå</t>
  </si>
  <si>
    <t>¸ÀgÀPÁgÀzÀ ªÀw¬ÄAzÀ  ¤ÃrzÀ ¢£ÀUÀ¼À ¸ÀASÉå</t>
  </si>
  <si>
    <t>ªÉÆmÉÖ ¸ÉÃ«¹zÀ ªÀÄPÀÌ¼À ¸ÀASÉå</t>
  </si>
  <si>
    <t>¨Á¼ÉºÀtÄÚ ¸ÉÃ«¹zÀ ªÀÄPÀÌ¼À ¸ÀASÉå</t>
  </si>
  <si>
    <t>±ÉÃAUÁ aQÌ ¸ÉÃ«¹zÀ ªÀÄPÀÌ¼À ¸ÀASÉå</t>
  </si>
  <si>
    <t>MlÄÖ ªÀÄPÀÌ¼À ¸ÀASÉå</t>
  </si>
  <si>
    <t>CfÃA ªÀw¬ÄAzÀ ¤ÃrzÀ ¢£ÀUÀ¼À ¸ÀASÉå</t>
  </si>
  <si>
    <t>4 = (1+2+3)</t>
  </si>
  <si>
    <t xml:space="preserve"> LKG UKG</t>
  </si>
  <si>
    <t xml:space="preserve"> </t>
  </si>
  <si>
    <r>
      <t xml:space="preserve">  Food Grain    (</t>
    </r>
    <r>
      <rPr>
        <b/>
        <sz val="14"/>
        <rFont val="Nudi Akshar"/>
      </rPr>
      <t xml:space="preserve">DºÁgÀ ¸ÁªÀÄVæ «ªÀgÀ) </t>
    </r>
    <r>
      <rPr>
        <b/>
        <sz val="16"/>
        <rFont val="Nudi Akshar"/>
      </rPr>
      <t>PÉ.f.UÀ¼À°è</t>
    </r>
  </si>
  <si>
    <t>LKG, UKG, Primary (1-5)   OR     8th Std</t>
  </si>
  <si>
    <t xml:space="preserve"> 1 to 10</t>
  </si>
  <si>
    <r>
      <t xml:space="preserve">Rice  </t>
    </r>
    <r>
      <rPr>
        <b/>
        <sz val="14"/>
        <rFont val="Nudi Akshar"/>
      </rPr>
      <t>(CQÌ)</t>
    </r>
  </si>
  <si>
    <r>
      <t xml:space="preserve">Wheat </t>
    </r>
    <r>
      <rPr>
        <b/>
        <sz val="14"/>
        <rFont val="Nudi Akshar"/>
      </rPr>
      <t>(UÉÆÃ¢ü)</t>
    </r>
  </si>
  <si>
    <r>
      <t xml:space="preserve">Daal  </t>
    </r>
    <r>
      <rPr>
        <b/>
        <sz val="14"/>
        <rFont val="Nudi Akshar"/>
      </rPr>
      <t>(¨ÉÃ¼É)</t>
    </r>
  </si>
  <si>
    <r>
      <t xml:space="preserve">Oil  </t>
    </r>
    <r>
      <rPr>
        <b/>
        <sz val="14"/>
        <rFont val="Nudi Akshar"/>
      </rPr>
      <t>(JuÉÚ)</t>
    </r>
  </si>
  <si>
    <r>
      <t xml:space="preserve">Salt  </t>
    </r>
    <r>
      <rPr>
        <b/>
        <sz val="14"/>
        <rFont val="Nudi Akshar"/>
      </rPr>
      <t>(G¥ÀÄà)</t>
    </r>
  </si>
  <si>
    <r>
      <t xml:space="preserve"> </t>
    </r>
    <r>
      <rPr>
        <b/>
        <sz val="11"/>
        <rFont val="Arial"/>
        <family val="2"/>
      </rPr>
      <t xml:space="preserve">Milk Powder </t>
    </r>
    <r>
      <rPr>
        <b/>
        <sz val="14"/>
        <rFont val="Arial"/>
        <family val="2"/>
      </rPr>
      <t>(</t>
    </r>
    <r>
      <rPr>
        <b/>
        <sz val="14"/>
        <rFont val="Nudi Akshar"/>
      </rPr>
      <t>ºÁ°£À ºÀÄr</t>
    </r>
    <r>
      <rPr>
        <b/>
        <sz val="14"/>
        <rFont val="Arial"/>
        <family val="2"/>
      </rPr>
      <t>)</t>
    </r>
  </si>
  <si>
    <r>
      <t>SAI SURE RAGI MIX  (</t>
    </r>
    <r>
      <rPr>
        <b/>
        <sz val="11"/>
        <rFont val="Nudi Akshar"/>
      </rPr>
      <t>¸Á¬Ä ±ÀÆågï gÁV «ÄPïì )</t>
    </r>
  </si>
  <si>
    <t>¸ÀgÀ§gÁeÁzÀ DºÁgÀ¸ÁªÀÄVæAiÀÄ£ÀÄß ¸ÀjAiÀiÁV ¥Àj²Ã°¹, vÀÆPÀ ªÀiÁr zÁ¸ÁÛ¤UÉ vÉUÉzÀÄPÉÆ¼ÀÄîªÀÅzÀÄ.</t>
  </si>
  <si>
    <t xml:space="preserve"> Children Health Status</t>
  </si>
  <si>
    <t>No. of children from class 1 to 8 who had received 4 IFA tablets BOys (IFA ಮಾತ್ರೆಗಳನ್ನು ಪಡೆದ 1 to 8 ಮಕ್ಕಳ ಸಂಖ್ಯೆ (ಹುಡುಗರು)</t>
  </si>
  <si>
    <t>No. of children screened by mobile health (RBSK) team (ಆರೋಗ್ಯ (RBSK) ತಂಡದಿಂದ ಪರೀಕ್ಷಿಸಲ್ಪಟ್ಟ ಮಕ್ಕಳ ಸಂಖ್ಯೆ)</t>
  </si>
  <si>
    <t>No. of children from class 1 to 8 who had received 4 IFA tablets (Girls) ( IFA ಮಾತ್ರೆಗಳನ್ನು ಪಡೆದ 1 to 8 ಮಕ್ಕಳ  ಸಂಖ್ಯೆ (ಹುಡುಗಿಯರು)</t>
  </si>
  <si>
    <t xml:space="preserve"> ºÉZÀÄÑªÀj ¥Ë¶×PÁA±À ªÀiÁvÉæUÀ¼À «ªÀgÀ</t>
  </si>
  <si>
    <t>HIGHT &amp; WEIGHT REPORT</t>
  </si>
  <si>
    <t>ªÀiÁvÉæUÀ¼ÀÄ</t>
  </si>
  <si>
    <t>»A¢£À G½PÉ</t>
  </si>
  <si>
    <t>F wAUÀ¼À ¸ÀgÀ§gÁdÄ</t>
  </si>
  <si>
    <t>§¼ÀPÉ («zÁåyðUÀ½UÉ ¤ÃrzÀÄÝ)</t>
  </si>
  <si>
    <t>G½PÉ</t>
  </si>
  <si>
    <t>ªÀÄÄA¢£À ¤ªÀé¼À ¨ÉÃrPÉ</t>
  </si>
  <si>
    <t>¸ÀÆZÀ£É</t>
  </si>
  <si>
    <t xml:space="preserve">zÉÊ»PÀ vÀ¥Á¸ÀuÉUÉ (JvÀÛgÀ ªÀÄvÀÄÛ vÀÆPÀzÀ ªÀiÁ¥À£Á) M¼À¥ÀlÖ PÉÆæÃrüPÀj¹zÀ «ªÀgÀ  </t>
  </si>
  <si>
    <t>ªÀµÀðPÉÌ 2 ªÀiÁvÉæ</t>
  </si>
  <si>
    <t>UÀAqÀÄ</t>
  </si>
  <si>
    <t>ºÉtÄÚ</t>
  </si>
  <si>
    <t>3. WIFS (Pink 1-5)</t>
  </si>
  <si>
    <t>ªÁgÀPÉÌ 1 ªÀiÁvÉæ</t>
  </si>
  <si>
    <t>4. WIFS (Blue 6-10)</t>
  </si>
  <si>
    <t>±Á¯Á vÀ¥Á¸ÀuÉ</t>
  </si>
  <si>
    <t>¸À¢æ wAUÀ½£À°è vÀ¥Á¸ÀuÉAiÀiÁVzÉAiÉÄÃ? ºËzÀÄ/E®è</t>
  </si>
  <si>
    <t>««zsÀ ºÀAvÀzÀ C¢üPÁjUÀ¼ÀÄ vÀ¥Á¸ÀuÉ/¨sÉÃn ¤ÃrzÀÝgÉ CªÀgÀ ¸ÀASÉå ¤Ãr</t>
  </si>
  <si>
    <t xml:space="preserve">F wAUÀ¼À°è C»vÀPÀgÀ WÀl£ÉUÀ¼ÀÄ £ÀqÉ¢ªÉAiÉÄÃ ºËzÀÄ/E®è :  </t>
  </si>
  <si>
    <t>DPÀ¹äPÀ CªÀWÀqÀ ¸ÀA¨sÀ«¹zÀÝ°è CªÀÅUÀ¼À ¸ÀASÉå/«ªÀgÀ :</t>
  </si>
  <si>
    <t xml:space="preserve">vÀÆPÀzÀ AiÀÄAvÀæ RjÃ¢ ªÀiÁqÀ¯ÁVzÉAiÉÄÃ? </t>
  </si>
  <si>
    <t>vÀÆPÀzÀAiÀÄAvÀæ ¸Àj EzÉAiÉÄÃ?</t>
  </si>
  <si>
    <t>K¥Áæ£ï J¯Áè CqÀÄUÉ ¹§âA¢UÀ½UÉ ¤ÃqÀ¯ÁVzÉAiÉÄÃ?</t>
  </si>
  <si>
    <t>±Á¯Á ¥Ë¶×PÀ ªÀ£À/ PÉÊvÉÆÃl ªÀiÁqÀ¯ÁVzÉAiÉÄÃ?</t>
  </si>
  <si>
    <t>±Á¯Á PÉÊvÉÆÃl ªÀiÁqÀ®Ä ¸ÀÜ¼ÀªÀPÁ±À EzÉAiÉÄÃ?</t>
  </si>
  <si>
    <t>F ªÉÄÃ°£À J¯Áè ªÀiÁ»wUÀ¼ÀÄ ¸ÀjAiÀiÁVzÉAiÉÄAzÀÄ ºÁUÀÆ ±Á¯Á CqÀÄUÉ PÉÆÃuÉ ¥Àæw ¢£À, ±Á¯Á zÁ¸ÁÛ£ÀÄ PÉÆoÀr ¥Àæw 15 ¢£ÀUÀ½UÉÆªÉÄä ¸ÀéZÀÑUÉÆ½¸ÀÄwÛzÉÝÃªÉ JAzÀÄ F ªÀÄÆ®PÀ zÀÈrÃPÀj¹zÉ.</t>
  </si>
  <si>
    <t xml:space="preserve"> ¸ÀÜ¼À:</t>
  </si>
  <si>
    <t xml:space="preserve"> ¢£ÁAPÀ:</t>
  </si>
  <si>
    <t>JA.r.JA. £ÉÆÃqÀ¯ï ²PÀëPÀgÀÄ</t>
  </si>
  <si>
    <t xml:space="preserve">J¸ï.r.JA.¹. CzsÀåPÀëgÀÄ/ ªÀåªÀ¸ÁÜ¥ÀPÀgÀÄ </t>
  </si>
  <si>
    <t>ªÀÄÄRå ²PÀëPÀgÀ ¸À» ªÉÆºÀj£ÉÆA¢UÉ</t>
  </si>
  <si>
    <t>ªÉÆ¨ÉÊ¯ï ¸ÀASÉå</t>
  </si>
  <si>
    <r>
      <t xml:space="preserve">1) No of School Days During Month </t>
    </r>
    <r>
      <rPr>
        <b/>
        <sz val="9"/>
        <rFont val="Nudi Akshar"/>
      </rPr>
      <t>(wAUÀ¼À MlÄÖ PÉ®¸ÀzÀ ¢£À)</t>
    </r>
  </si>
  <si>
    <r>
      <t xml:space="preserve">2) Actual No of Days M.D.M. Served </t>
    </r>
    <r>
      <rPr>
        <b/>
        <sz val="9"/>
        <rFont val="Nudi Akshar"/>
      </rPr>
      <t>(Hl ¤ÃrzÀ ¢£ÀUÀ¼À¸ÀASÉå)</t>
    </r>
  </si>
  <si>
    <r>
      <t xml:space="preserve">3) Total Meals Served During the Month </t>
    </r>
    <r>
      <rPr>
        <b/>
        <sz val="9"/>
        <rFont val="Nudi Akshar"/>
      </rPr>
      <t>(ºÁdgÁw HlUÀ¼À ¸ÀASÉå)</t>
    </r>
  </si>
  <si>
    <r>
      <t xml:space="preserve">C.¹§âA¢AiÀÄªÀgÀÄ ¥ÀæzsÁ£À ªÀÄAwæ ¸ÀÄgÀPÁë ©üÃªÀiÁ AiÉÆÃd£É </t>
    </r>
    <r>
      <rPr>
        <b/>
        <sz val="8"/>
        <rFont val="Modern No. 20"/>
        <family val="1"/>
      </rPr>
      <t>(PMSBY Scheme)</t>
    </r>
    <r>
      <rPr>
        <b/>
        <sz val="8"/>
        <rFont val="Nudi Akshar"/>
      </rPr>
      <t xml:space="preserve"> £ÉÆAzÀtÂ ªÀiÁqÀ¯ÁVzÉAiÉÄÃ? 
(ºËzÀÄ/E®è) 
</t>
    </r>
  </si>
  <si>
    <r>
      <t xml:space="preserve"> ¥ÀæzsÁ£À ªÀÄAwæ fÃªÀ£ï eÉÆåÃw ©üÃªÀiÁ AiÉÆÃd£É </t>
    </r>
    <r>
      <rPr>
        <b/>
        <sz val="8"/>
        <rFont val="Modern No. 20"/>
        <family val="1"/>
      </rPr>
      <t>(PMJJBY Scheme)</t>
    </r>
    <r>
      <rPr>
        <b/>
        <sz val="8"/>
        <rFont val="Nudi Akshar"/>
      </rPr>
      <t xml:space="preserve"> £ÉÆAzÀtÂ ªÀiÁqÀ¯ÁVzÉAiÉÄÃ? 
(ºËzÀÄ/E®è)</t>
    </r>
  </si>
  <si>
    <r>
      <t xml:space="preserve">Cook-cum-helper Name </t>
    </r>
    <r>
      <rPr>
        <b/>
        <sz val="11"/>
        <rFont val="Nudi Akshar"/>
      </rPr>
      <t>(CqÀÄUÉ ¹§âA¢AiÀÄªÀgÀ ºÉ¸ÀgÀÄ)</t>
    </r>
  </si>
  <si>
    <r>
      <rPr>
        <b/>
        <sz val="11"/>
        <rFont val="Nudi Akshar"/>
      </rPr>
      <t>eÁw</t>
    </r>
    <r>
      <rPr>
        <b/>
        <sz val="11"/>
        <rFont val="Times New Roman"/>
        <family val="1"/>
      </rPr>
      <t xml:space="preserve">  (SC/ST/ OBC/ Gen/ minority)</t>
    </r>
  </si>
  <si>
    <t>NO of Attendence</t>
  </si>
  <si>
    <r>
      <t>Opening Balance (</t>
    </r>
    <r>
      <rPr>
        <b/>
        <sz val="10"/>
        <rFont val="Nudi Akshar"/>
      </rPr>
      <t>¥ÁægÀA©üPÀ G½PÉ</t>
    </r>
    <r>
      <rPr>
        <b/>
        <sz val="10"/>
        <rFont val="Arial"/>
        <family val="2"/>
      </rPr>
      <t>)      1</t>
    </r>
  </si>
  <si>
    <r>
      <t>Received During the Month (</t>
    </r>
    <r>
      <rPr>
        <b/>
        <sz val="10"/>
        <rFont val="Nudi Akshar"/>
      </rPr>
      <t>¸ÀgÀ§gÁdÄ</t>
    </r>
    <r>
      <rPr>
        <b/>
        <sz val="10"/>
        <rFont val="Arial"/>
        <family val="2"/>
      </rPr>
      <t>)   2</t>
    </r>
  </si>
  <si>
    <r>
      <t>Consumption During the Month  (</t>
    </r>
    <r>
      <rPr>
        <b/>
        <sz val="10"/>
        <rFont val="Nudi Akshar"/>
      </rPr>
      <t>§¼ÀPÉ</t>
    </r>
    <r>
      <rPr>
        <b/>
        <sz val="10"/>
        <rFont val="Arial"/>
        <family val="2"/>
      </rPr>
      <t>)   3</t>
    </r>
  </si>
  <si>
    <r>
      <t xml:space="preserve">ClosingBalance </t>
    </r>
    <r>
      <rPr>
        <b/>
        <sz val="10"/>
        <rFont val="Nudi Akshar"/>
      </rPr>
      <t>(CAwªÀÄG½PÉ) 4=1+2-3</t>
    </r>
  </si>
  <si>
    <r>
      <t>Demand for Next month Foodgrains (</t>
    </r>
    <r>
      <rPr>
        <b/>
        <sz val="10"/>
        <rFont val="Nudi Akshar"/>
      </rPr>
      <t>G½PÉ PÀ¼ÉzÀÄ ªÀÄÄA¢£À wAUÀ½UÉ ¨ÉÃrPÉ «ªÀgÀ</t>
    </r>
    <r>
      <rPr>
        <b/>
        <sz val="10"/>
        <rFont val="Arial"/>
        <family val="2"/>
      </rPr>
      <t>)</t>
    </r>
  </si>
  <si>
    <r>
      <t>No. of children referred by mobile health (RBSK) team (</t>
    </r>
    <r>
      <rPr>
        <b/>
        <sz val="9"/>
        <rFont val="Nudi Akshar"/>
      </rPr>
      <t xml:space="preserve">DgÉÆUÀå </t>
    </r>
    <r>
      <rPr>
        <b/>
        <sz val="9"/>
        <rFont val="Arial"/>
        <family val="2"/>
      </rPr>
      <t>(RBSK)</t>
    </r>
    <r>
      <rPr>
        <b/>
        <sz val="9"/>
        <rFont val="Nudi Akshar"/>
      </rPr>
      <t xml:space="preserve"> vÀAqÀ¢AzÀ vÀ¥Á¸ÀuÉ ªÉÃ¼É ¥ÀjÃQë¹ aQvÉìUÉ ²¥sÁgÀ¸ÀÄì ªÀiÁrzÀ ªÀÄPÀÌ¼À ¸ÀASÉå</t>
    </r>
    <r>
      <rPr>
        <b/>
        <sz val="9"/>
        <rFont val="Tahoma"/>
        <family val="2"/>
      </rPr>
      <t>)</t>
    </r>
  </si>
  <si>
    <r>
      <t>Block (</t>
    </r>
    <r>
      <rPr>
        <b/>
        <sz val="12"/>
        <rFont val="Nudi Akshar"/>
      </rPr>
      <t>ªÀ®AiÀÄzÀ ºÉ¸ÀgÀÄ) :</t>
    </r>
  </si>
  <si>
    <t xml:space="preserve">    ¸ÀgÀPÁgÀzÀ ªÀw¬ÄAzÀ ¤ÃqÀÄªÀ 2 ¢£ÀzÀ (ªÉÆmÉÖ/¨Á¼ÉºÀtÄÚ/ ±ÉÃAUÁ aQÌ MlÄÖ RZÀÄð ªÀiÁvÀæ)</t>
  </si>
  <si>
    <t>CfÃA ¥ÉæÃªÀiïf ¥ËAqÉÃ±À£ï ªÀw¬ÄAzÀ (ªÉÆmÉÖ/¨Á¼ÉºÀtÄÚ/ ±ÉÃAUÁ aQÌ MlÄÖ RZÀÄð ªÀiÁvÀæ)</t>
  </si>
  <si>
    <r>
      <rPr>
        <b/>
        <sz val="13"/>
        <rFont val="Arial"/>
        <family val="2"/>
      </rPr>
      <t>1.</t>
    </r>
    <r>
      <rPr>
        <b/>
        <sz val="13"/>
        <rFont val="Nudi Akshar"/>
      </rPr>
      <t xml:space="preserve"> «l«Ä£ï J (¦APï)</t>
    </r>
  </si>
  <si>
    <r>
      <rPr>
        <b/>
        <sz val="13"/>
        <rFont val="Arial"/>
        <family val="2"/>
      </rPr>
      <t>2.</t>
    </r>
    <r>
      <rPr>
        <b/>
        <sz val="13"/>
        <rFont val="Nudi Akshar"/>
      </rPr>
      <t xml:space="preserve"> «l«Ä£ï J (§Æè)</t>
    </r>
  </si>
  <si>
    <r>
      <rPr>
        <b/>
        <sz val="12"/>
        <rFont val="Arial"/>
        <family val="2"/>
      </rPr>
      <t>5</t>
    </r>
    <r>
      <rPr>
        <b/>
        <sz val="14"/>
        <rFont val="Arial"/>
        <family val="2"/>
      </rPr>
      <t xml:space="preserve">. </t>
    </r>
    <r>
      <rPr>
        <b/>
        <sz val="14"/>
        <rFont val="Nudi Akshar"/>
      </rPr>
      <t xml:space="preserve">D¯ï¨ÉAqïeÉÆÃ¯ï </t>
    </r>
  </si>
  <si>
    <r>
      <t xml:space="preserve">F wAUÀ¼À°è </t>
    </r>
    <r>
      <rPr>
        <b/>
        <sz val="11"/>
        <rFont val="Modern No. 20"/>
        <family val="1"/>
      </rPr>
      <t xml:space="preserve"> SATS MDM </t>
    </r>
    <r>
      <rPr>
        <b/>
        <sz val="11"/>
        <rFont val="Nudi Akshar"/>
      </rPr>
      <t xml:space="preserve">£À°è </t>
    </r>
    <r>
      <rPr>
        <b/>
        <sz val="11"/>
        <rFont val="Mongolian Baiti"/>
        <family val="4"/>
      </rPr>
      <t xml:space="preserve">Upload </t>
    </r>
    <r>
      <rPr>
        <b/>
        <sz val="11"/>
        <rFont val="Nudi Akshar"/>
      </rPr>
      <t xml:space="preserve">ªÀiÁrzÀ ¢£ÀUÀ¼À ¸ÀASÉå  </t>
    </r>
  </si>
  <si>
    <r>
      <t xml:space="preserve">F wAUÀ¼À°è </t>
    </r>
    <r>
      <rPr>
        <b/>
        <sz val="10"/>
        <rFont val="Mongolian Baiti"/>
        <family val="4"/>
      </rPr>
      <t>AMS</t>
    </r>
    <r>
      <rPr>
        <b/>
        <sz val="10"/>
        <rFont val="Nudi Akshar"/>
      </rPr>
      <t xml:space="preserve"> PÀ¼ÀÄ»¹zÀ ¢£ÀUÀ¼À ¸ÀASÉå</t>
    </r>
  </si>
  <si>
    <r>
      <t>Member of Task Force</t>
    </r>
    <r>
      <rPr>
        <b/>
        <sz val="10"/>
        <rFont val="Nudi Akshara"/>
      </rPr>
      <t>(vÀAqÀ¢AzÀ vÀ¥Á¸ÀuÉ)</t>
    </r>
  </si>
  <si>
    <r>
      <t xml:space="preserve">Distict Officials </t>
    </r>
    <r>
      <rPr>
        <b/>
        <sz val="10"/>
        <rFont val="Nudi Akshara"/>
      </rPr>
      <t>(f¯ÁèªÀÄlÖzÀ C¢üPÁj)</t>
    </r>
  </si>
  <si>
    <r>
      <t xml:space="preserve">Block/Taluk Level Officials </t>
    </r>
    <r>
      <rPr>
        <b/>
        <sz val="10"/>
        <rFont val="Nudi Akshara"/>
      </rPr>
      <t>(vÁ®ÆPÀÄ ªÀÄlÖzÀ C¢üPÁj)</t>
    </r>
  </si>
  <si>
    <r>
      <t xml:space="preserve">Cluster level </t>
    </r>
    <r>
      <rPr>
        <b/>
        <sz val="10"/>
        <rFont val="Nudi Akshara"/>
      </rPr>
      <t>(PÀè¸ÀÖgï ºÀAvÀ)</t>
    </r>
  </si>
  <si>
    <r>
      <t xml:space="preserve">SMC Members </t>
    </r>
    <r>
      <rPr>
        <b/>
        <sz val="10"/>
        <rFont val="Nudi Akshara"/>
      </rPr>
      <t>(±Á¯Á ªÀåªÀ¸ÁÜ¥ÀPÀgÀÄ/J¸ï.r.JA.¹. ¸ÀzÀ¸ÀågÀÄ)</t>
    </r>
  </si>
  <si>
    <t xml:space="preserve">TOTAL 6-8 </t>
  </si>
  <si>
    <t>ಸಕ್ಕರೆ, ಇತರೆ, ಗ್ಯಾಸ್</t>
  </si>
  <si>
    <t>ಗ್ಯಾಸ್ ಹೊರತುಪಡಿಸಿ</t>
  </si>
  <si>
    <t>ಉಪ್ಪು ಖರೀದಿ ವೆಚ್ಚ</t>
  </si>
  <si>
    <t>ಬೇಳೆ ಖರೀದಿ ವೆಚ್ಚ</t>
  </si>
  <si>
    <t>ಎಣ್ಣೆ ಖರೀದಿ ವೆಚ್ಚ</t>
  </si>
  <si>
    <t>ಒಟ್ಟು ಖರೀದಿ ವೆಚ್ಚ</t>
  </si>
  <si>
    <t xml:space="preserve">vÀgÀPÁj  1-5   /   </t>
  </si>
  <si>
    <t xml:space="preserve">          vÀgÀPÁj  6-8 /      </t>
  </si>
  <si>
    <t>ತರಕಾರಿ + ಸಾಂಬಾರ ಪದಾರ್ಥ</t>
  </si>
  <si>
    <t xml:space="preserve">  LKG UKG</t>
  </si>
  <si>
    <t>2026-27</t>
  </si>
  <si>
    <t xml:space="preserve">(1-5) </t>
  </si>
  <si>
    <t xml:space="preserve">LKG UKG,     (1-5) </t>
  </si>
  <si>
    <t>LKG UKG,  (1-5)</t>
  </si>
  <si>
    <t xml:space="preserve">LKG UKG      (1-5) </t>
  </si>
  <si>
    <t>vegitable hike amount</t>
  </si>
  <si>
    <t>from Taccode closed aided school</t>
  </si>
  <si>
    <r>
      <t>§rØ/</t>
    </r>
    <r>
      <rPr>
        <b/>
        <sz val="12"/>
        <rFont val="Calibri"/>
        <family val="2"/>
        <scheme val="minor"/>
      </rPr>
      <t xml:space="preserve"> others</t>
    </r>
  </si>
  <si>
    <r>
      <t xml:space="preserve">                                                                                    Mid Day Meal Scheme                                  </t>
    </r>
    <r>
      <rPr>
        <b/>
        <sz val="12"/>
        <color theme="3" tint="0.39997558519241921"/>
        <rFont val="Times New Roman"/>
        <family val="1"/>
      </rPr>
      <t>sukumarkadinakonda@gmail.com</t>
    </r>
  </si>
  <si>
    <t>U.P. (6-8)     OR     HS (9-10)</t>
  </si>
  <si>
    <t>ತಿಂಗಳ ಒಟ್ಟು ಬಳಕೆ</t>
  </si>
  <si>
    <t>0.32 + .012ರೂ</t>
  </si>
  <si>
    <t>milk gas</t>
  </si>
  <si>
    <t>EGG GAS</t>
  </si>
  <si>
    <t>ಉಪ್ಪಿನ ವೆಚ್ಚ</t>
  </si>
  <si>
    <t>ಪ್ರಮಾಣ (LKG - 8)         KG</t>
  </si>
  <si>
    <t>ಉಪ್ಪು ಮತ್ತು ತರಕಾರಿ ದೈನಂದಿನ ಖರ್ಚು ವೆಚ್ಚ</t>
  </si>
  <si>
    <t xml:space="preserve">ತಿಂಗಳಿನ ಒಟ್ಟು ಖರ್ಚು ವೆಚ್ಚ </t>
  </si>
  <si>
    <t>WHEAT</t>
  </si>
  <si>
    <t>GRAND TOTAL</t>
  </si>
  <si>
    <t>ತಿಂಗಳು ಮತ್ತು ವರ್ಷ</t>
  </si>
  <si>
    <t>ಶಾಲೆಯ ಹೆಸರು</t>
  </si>
  <si>
    <t>ಅಕ್ಕಿ / ಗೋಧಿ</t>
  </si>
  <si>
    <t>RICE</t>
  </si>
  <si>
    <t>ಸುಕುಮಾರ್ ಕಾಡಿನಕೊಂಡ</t>
  </si>
  <si>
    <t>ಕ್ಷೀರಭಾಗ್ಯ  ತಿಂಗಳಿನ ಒಟ್ಟು ಖರ್ಚು ವೆಚ್ಚ</t>
  </si>
  <si>
    <t>ಸಕ್ಕರೆ,     ಇತರೆ,    ಗ್ಯಾಸ್</t>
  </si>
  <si>
    <t>ಬಾಳೆಹಣ್ಣು ವಿತರಣೆ</t>
  </si>
  <si>
    <t>ಬಾಳೆಹಣ್ಣು ವೆಚ್ಚ</t>
  </si>
  <si>
    <t>6 RS</t>
  </si>
  <si>
    <t>5.5 RS</t>
  </si>
  <si>
    <t>5.20 RS</t>
  </si>
  <si>
    <r>
      <rPr>
        <b/>
        <sz val="9"/>
        <color rgb="FFFF0000"/>
        <rFont val="Calibri"/>
        <family val="2"/>
        <scheme val="minor"/>
      </rPr>
      <t>GOVT.</t>
    </r>
    <r>
      <rPr>
        <b/>
        <sz val="9"/>
        <color theme="1"/>
        <rFont val="Calibri"/>
        <family val="2"/>
        <scheme val="minor"/>
      </rPr>
      <t xml:space="preserve"> BANANA </t>
    </r>
  </si>
  <si>
    <r>
      <t>NUMBER OF DAYS EGG DISTRIBUTED-</t>
    </r>
    <r>
      <rPr>
        <b/>
        <sz val="9"/>
        <color rgb="FFFF0000"/>
        <rFont val="Calibri"/>
        <family val="2"/>
        <scheme val="minor"/>
      </rPr>
      <t xml:space="preserve"> GOVT.</t>
    </r>
  </si>
  <si>
    <r>
      <rPr>
        <b/>
        <sz val="10"/>
        <color rgb="FFFF0000"/>
        <rFont val="Calibri"/>
        <family val="2"/>
        <scheme val="minor"/>
      </rPr>
      <t>APF</t>
    </r>
    <r>
      <rPr>
        <b/>
        <sz val="9"/>
        <color theme="1"/>
        <rFont val="Calibri"/>
        <family val="2"/>
        <scheme val="minor"/>
      </rPr>
      <t xml:space="preserve"> BANANA </t>
    </r>
  </si>
  <si>
    <r>
      <t xml:space="preserve">NUMBER OF DAYS EGG DISTRIBUTED- </t>
    </r>
    <r>
      <rPr>
        <b/>
        <sz val="9"/>
        <color rgb="FFFF0000"/>
        <rFont val="Calibri"/>
        <family val="2"/>
        <scheme val="minor"/>
      </rPr>
      <t>APF</t>
    </r>
  </si>
  <si>
    <t>TOTAL WORKING DAYS</t>
  </si>
  <si>
    <t>1 TO 5</t>
  </si>
  <si>
    <t>6 TO 8</t>
  </si>
  <si>
    <t xml:space="preserve">ರಾಗಿ ಮಾಲ್ಟ್ ಪ್ರಮಾಣ </t>
  </si>
  <si>
    <t>MILK POWDER</t>
  </si>
  <si>
    <t>RAAGI</t>
  </si>
  <si>
    <t>INITIAL  BALANCE</t>
  </si>
  <si>
    <t>SUPPLY</t>
  </si>
  <si>
    <t>USED</t>
  </si>
  <si>
    <t>MONTH END REMAINING</t>
  </si>
  <si>
    <t>ಕ್ಷೀರಭಾಗ್ಯ ಒಟ್ಟು</t>
  </si>
  <si>
    <t>ಮೊಟ್ಟೆ ವಿತರಣೆ</t>
  </si>
  <si>
    <t>AMOUNT OF GOVT EGG IN MONTH</t>
  </si>
  <si>
    <t>AMOUNT OF APF EGG IN MONTH</t>
  </si>
  <si>
    <t>ತರಕಾರಿ ವೆಚ್ಚ</t>
  </si>
  <si>
    <t>ಸಾಂಬಾರ ಪದಾರ್ಥ ವೆಚ್ಚ</t>
  </si>
  <si>
    <t>ತರಕಾರಿ , ಸಾಂಬಾರ ಪದಾರ್ಥ ವೆಚ್ಚ</t>
  </si>
</sst>
</file>

<file path=xl/styles.xml><?xml version="1.0" encoding="utf-8"?>
<styleSheet xmlns="http://schemas.openxmlformats.org/spreadsheetml/2006/main">
  <numFmts count="5">
    <numFmt numFmtId="164" formatCode="0.000"/>
    <numFmt numFmtId="165" formatCode="0.0000"/>
    <numFmt numFmtId="166" formatCode="[$-14009]dd\ mmmm\ yyyy;@"/>
    <numFmt numFmtId="167" formatCode="&quot;₹&quot;\ #,##0.00"/>
    <numFmt numFmtId="168" formatCode="[$-14009]dd/mm/yy;@"/>
  </numFmts>
  <fonts count="7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theme="1"/>
      <name val="Freestyle Script"/>
      <family val="4"/>
    </font>
    <font>
      <sz val="18"/>
      <color theme="1"/>
      <name val="Freestyle Script"/>
      <family val="4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sz val="12"/>
      <name val="Nudi Akshar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8"/>
      <name val="Times New Roman"/>
      <family val="1"/>
    </font>
    <font>
      <b/>
      <sz val="16"/>
      <name val="Nudi Akshar"/>
    </font>
    <font>
      <b/>
      <sz val="14"/>
      <name val="Nudi Akshar"/>
    </font>
    <font>
      <b/>
      <sz val="12"/>
      <name val="Nudi Akshar"/>
    </font>
    <font>
      <b/>
      <sz val="13"/>
      <name val="Times New Roman"/>
      <family val="1"/>
    </font>
    <font>
      <b/>
      <sz val="13"/>
      <name val="Nudi Akshar"/>
    </font>
    <font>
      <sz val="11"/>
      <name val="Times New Roman"/>
      <family val="1"/>
    </font>
    <font>
      <b/>
      <sz val="10"/>
      <name val="Nudi Akshar"/>
    </font>
    <font>
      <b/>
      <sz val="16"/>
      <name val="Arial"/>
      <family val="2"/>
    </font>
    <font>
      <b/>
      <sz val="17"/>
      <name val="Arial"/>
      <family val="2"/>
    </font>
    <font>
      <b/>
      <sz val="12"/>
      <color rgb="FFFF0000"/>
      <name val="Nudi Akshar"/>
    </font>
    <font>
      <sz val="14"/>
      <name val="Arial"/>
      <family val="2"/>
    </font>
    <font>
      <b/>
      <sz val="14"/>
      <name val="Arial"/>
      <family val="2"/>
    </font>
    <font>
      <sz val="14"/>
      <name val="Nudi Akshar"/>
    </font>
    <font>
      <sz val="14"/>
      <name val="Times New Roman"/>
      <family val="1"/>
    </font>
    <font>
      <b/>
      <sz val="11"/>
      <name val="Nudi Akshar"/>
    </font>
    <font>
      <sz val="12"/>
      <name val="Arial"/>
      <family val="2"/>
    </font>
    <font>
      <b/>
      <sz val="18"/>
      <name val="Nudi Akshar"/>
    </font>
    <font>
      <sz val="11"/>
      <name val="Nudi Akshar"/>
    </font>
    <font>
      <sz val="22"/>
      <name val="Arial"/>
      <family val="2"/>
    </font>
    <font>
      <b/>
      <sz val="9"/>
      <name val="Arial"/>
      <family val="2"/>
    </font>
    <font>
      <b/>
      <sz val="9"/>
      <name val="Nudi Akshar"/>
    </font>
    <font>
      <b/>
      <sz val="8"/>
      <name val="Nudi Akshar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b/>
      <sz val="9"/>
      <name val="Times New Roman"/>
      <family val="1"/>
    </font>
    <font>
      <b/>
      <sz val="8"/>
      <name val="Modern No. 20"/>
      <family val="1"/>
    </font>
    <font>
      <b/>
      <sz val="9"/>
      <name val="Tahoma"/>
      <family val="2"/>
    </font>
    <font>
      <b/>
      <sz val="10"/>
      <name val="Mongolian Baiti"/>
      <family val="4"/>
    </font>
    <font>
      <b/>
      <sz val="8"/>
      <name val="Times New Roman"/>
      <family val="1"/>
    </font>
    <font>
      <b/>
      <sz val="16"/>
      <name val="Calibri"/>
      <family val="2"/>
      <scheme val="minor"/>
    </font>
    <font>
      <b/>
      <sz val="13"/>
      <name val="Arial"/>
      <family val="2"/>
    </font>
    <font>
      <b/>
      <sz val="11"/>
      <name val="Modern No. 20"/>
      <family val="1"/>
    </font>
    <font>
      <b/>
      <sz val="11"/>
      <name val="Mongolian Baiti"/>
      <family val="4"/>
    </font>
    <font>
      <b/>
      <sz val="10"/>
      <name val="Nudi Akshara"/>
    </font>
    <font>
      <i/>
      <sz val="11"/>
      <color theme="1" tint="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2"/>
      <name val="Cambria"/>
      <family val="1"/>
      <scheme val="major"/>
    </font>
    <font>
      <b/>
      <sz val="12"/>
      <name val="Calibri"/>
      <family val="2"/>
      <scheme val="minor"/>
    </font>
    <font>
      <b/>
      <sz val="12"/>
      <color theme="3" tint="0.39997558519241921"/>
      <name val="Times New Roman"/>
      <family val="1"/>
    </font>
    <font>
      <b/>
      <sz val="11"/>
      <color theme="1"/>
      <name val="ನಿ"/>
    </font>
    <font>
      <b/>
      <sz val="11"/>
      <color theme="1"/>
      <name val="Bahnschrift Light"/>
      <family val="2"/>
    </font>
    <font>
      <b/>
      <sz val="10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59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" fontId="7" fillId="3" borderId="1" xfId="0" applyNumberFormat="1" applyFont="1" applyFill="1" applyBorder="1" applyAlignment="1">
      <alignment horizontal="center" vertical="center"/>
    </xf>
    <xf numFmtId="0" fontId="0" fillId="4" borderId="0" xfId="0" applyFill="1" applyProtection="1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1" fillId="0" borderId="0" xfId="0" applyFont="1" applyProtection="1"/>
    <xf numFmtId="0" fontId="1" fillId="0" borderId="0" xfId="0" applyFont="1" applyAlignment="1" applyProtection="1">
      <alignment horizontal="center" vertical="center"/>
    </xf>
    <xf numFmtId="167" fontId="0" fillId="0" borderId="0" xfId="0" applyNumberForma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4" fontId="0" fillId="0" borderId="0" xfId="0" applyNumberFormat="1" applyProtection="1"/>
    <xf numFmtId="2" fontId="0" fillId="0" borderId="0" xfId="0" applyNumberFormat="1" applyProtection="1"/>
    <xf numFmtId="0" fontId="0" fillId="4" borderId="0" xfId="0" applyFill="1" applyAlignment="1" applyProtection="1">
      <alignment vertical="center"/>
    </xf>
    <xf numFmtId="2" fontId="1" fillId="4" borderId="1" xfId="0" applyNumberFormat="1" applyFont="1" applyFill="1" applyBorder="1" applyAlignment="1" applyProtection="1">
      <alignment horizontal="center" vertical="center"/>
    </xf>
    <xf numFmtId="167" fontId="0" fillId="4" borderId="0" xfId="0" applyNumberFormat="1" applyFill="1" applyAlignment="1" applyProtection="1">
      <alignment horizontal="center" vertical="center"/>
    </xf>
    <xf numFmtId="4" fontId="0" fillId="4" borderId="0" xfId="0" applyNumberFormat="1" applyFill="1" applyAlignment="1" applyProtection="1">
      <alignment horizontal="center" vertical="center"/>
    </xf>
    <xf numFmtId="4" fontId="0" fillId="4" borderId="0" xfId="0" applyNumberFormat="1" applyFill="1" applyProtection="1"/>
    <xf numFmtId="4" fontId="5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3" fillId="4" borderId="1" xfId="0" applyNumberFormat="1" applyFont="1" applyFill="1" applyBorder="1" applyAlignment="1" applyProtection="1">
      <alignment horizontal="center" vertical="center" wrapText="1"/>
    </xf>
    <xf numFmtId="167" fontId="3" fillId="4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164" fontId="0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2" fontId="4" fillId="0" borderId="3" xfId="0" applyNumberFormat="1" applyFont="1" applyBorder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167" fontId="1" fillId="0" borderId="0" xfId="0" applyNumberFormat="1" applyFont="1" applyAlignment="1" applyProtection="1">
      <alignment horizontal="center" vertical="center"/>
    </xf>
    <xf numFmtId="4" fontId="1" fillId="0" borderId="0" xfId="0" applyNumberFormat="1" applyFont="1" applyAlignment="1" applyProtection="1">
      <alignment horizontal="center" vertical="center"/>
    </xf>
    <xf numFmtId="4" fontId="1" fillId="0" borderId="0" xfId="0" applyNumberFormat="1" applyFont="1" applyProtection="1"/>
    <xf numFmtId="0" fontId="1" fillId="0" borderId="1" xfId="0" applyFont="1" applyBorder="1" applyAlignment="1" applyProtection="1">
      <alignment horizontal="right" vertical="center"/>
    </xf>
    <xf numFmtId="2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/>
    </xf>
    <xf numFmtId="2" fontId="0" fillId="0" borderId="0" xfId="0" applyNumberForma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center" vertical="center" wrapText="1"/>
    </xf>
    <xf numFmtId="2" fontId="0" fillId="0" borderId="1" xfId="0" applyNumberForma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164" fontId="0" fillId="0" borderId="1" xfId="0" applyNumberFormat="1" applyFont="1" applyBorder="1" applyAlignment="1" applyProtection="1">
      <alignment horizontal="center" vertical="center"/>
      <protection locked="0"/>
    </xf>
    <xf numFmtId="2" fontId="0" fillId="0" borderId="1" xfId="0" applyNumberFormat="1" applyFont="1" applyBorder="1" applyAlignment="1" applyProtection="1">
      <alignment horizontal="center" vertical="center"/>
      <protection locked="0"/>
    </xf>
    <xf numFmtId="164" fontId="0" fillId="0" borderId="3" xfId="0" applyNumberFormat="1" applyFont="1" applyBorder="1" applyAlignment="1" applyProtection="1">
      <alignment horizontal="center" vertical="center"/>
      <protection locked="0"/>
    </xf>
    <xf numFmtId="2" fontId="0" fillId="0" borderId="3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67" fontId="0" fillId="0" borderId="1" xfId="0" applyNumberFormat="1" applyBorder="1" applyAlignment="1" applyProtection="1">
      <alignment horizontal="center"/>
    </xf>
    <xf numFmtId="167" fontId="4" fillId="0" borderId="1" xfId="0" applyNumberFormat="1" applyFont="1" applyBorder="1" applyAlignment="1" applyProtection="1">
      <alignment horizontal="center"/>
    </xf>
    <xf numFmtId="0" fontId="0" fillId="2" borderId="0" xfId="0" applyFill="1" applyProtection="1"/>
    <xf numFmtId="0" fontId="9" fillId="2" borderId="0" xfId="0" applyFont="1" applyFill="1" applyAlignment="1" applyProtection="1">
      <alignment vertical="center" wrapText="1"/>
    </xf>
    <xf numFmtId="0" fontId="9" fillId="2" borderId="0" xfId="0" applyFont="1" applyFill="1" applyAlignment="1" applyProtection="1">
      <alignment wrapText="1"/>
    </xf>
    <xf numFmtId="0" fontId="0" fillId="0" borderId="1" xfId="0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3" fillId="2" borderId="1" xfId="0" applyFont="1" applyFill="1" applyBorder="1" applyAlignment="1" applyProtection="1">
      <alignment vertical="center"/>
    </xf>
    <xf numFmtId="166" fontId="8" fillId="0" borderId="1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</xf>
    <xf numFmtId="166" fontId="15" fillId="0" borderId="1" xfId="0" applyNumberFormat="1" applyFont="1" applyBorder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 vertical="center"/>
    </xf>
    <xf numFmtId="167" fontId="10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167" fontId="0" fillId="0" borderId="1" xfId="0" applyNumberFormat="1" applyFont="1" applyBorder="1" applyAlignment="1" applyProtection="1">
      <alignment horizontal="center" vertical="center"/>
    </xf>
    <xf numFmtId="4" fontId="1" fillId="7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25" fillId="8" borderId="2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42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45" fillId="0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horizontal="left" vertical="center" wrapText="1"/>
    </xf>
    <xf numFmtId="0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vertical="center" wrapText="1"/>
    </xf>
    <xf numFmtId="0" fontId="30" fillId="0" borderId="0" xfId="0" applyNumberFormat="1" applyFont="1" applyFill="1" applyBorder="1" applyAlignment="1">
      <alignment horizontal="center" vertical="center" wrapText="1"/>
    </xf>
    <xf numFmtId="0" fontId="46" fillId="0" borderId="0" xfId="0" applyNumberFormat="1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left"/>
    </xf>
    <xf numFmtId="0" fontId="41" fillId="0" borderId="0" xfId="0" applyNumberFormat="1" applyFont="1" applyFill="1" applyBorder="1" applyAlignment="1">
      <alignment horizontal="left" wrapText="1"/>
    </xf>
    <xf numFmtId="0" fontId="53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52" fillId="0" borderId="0" xfId="0" applyFont="1" applyAlignment="1">
      <alignment vertical="center"/>
    </xf>
    <xf numFmtId="0" fontId="39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49" fillId="0" borderId="1" xfId="0" applyNumberFormat="1" applyFont="1" applyFill="1" applyBorder="1" applyAlignment="1">
      <alignment vertical="center" wrapText="1"/>
    </xf>
    <xf numFmtId="0" fontId="35" fillId="0" borderId="1" xfId="0" applyNumberFormat="1" applyFont="1" applyFill="1" applyBorder="1" applyAlignment="1">
      <alignment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 vertical="center" wrapText="1"/>
    </xf>
    <xf numFmtId="0" fontId="40" fillId="0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vertical="center"/>
    </xf>
    <xf numFmtId="0" fontId="25" fillId="0" borderId="1" xfId="0" applyFont="1" applyFill="1" applyBorder="1" applyAlignment="1">
      <alignment vertical="center" wrapText="1"/>
    </xf>
    <xf numFmtId="0" fontId="48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7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34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0" fontId="36" fillId="0" borderId="21" xfId="0" applyNumberFormat="1" applyFont="1" applyFill="1" applyBorder="1" applyAlignment="1">
      <alignment vertical="center" wrapText="1"/>
    </xf>
    <xf numFmtId="0" fontId="51" fillId="0" borderId="1" xfId="0" applyNumberFormat="1" applyFont="1" applyFill="1" applyBorder="1" applyAlignment="1">
      <alignment vertical="center" wrapText="1"/>
    </xf>
    <xf numFmtId="0" fontId="51" fillId="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8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/>
    </xf>
    <xf numFmtId="0" fontId="27" fillId="3" borderId="1" xfId="0" applyNumberFormat="1" applyFont="1" applyFill="1" applyBorder="1" applyAlignment="1">
      <alignment horizontal="left" vertical="center"/>
    </xf>
    <xf numFmtId="0" fontId="39" fillId="0" borderId="0" xfId="0" applyNumberFormat="1" applyFont="1" applyFill="1" applyBorder="1" applyAlignment="1">
      <alignment horizontal="center" vertical="center"/>
    </xf>
    <xf numFmtId="0" fontId="39" fillId="0" borderId="0" xfId="0" applyNumberFormat="1" applyFont="1" applyFill="1" applyBorder="1" applyAlignment="1">
      <alignment vertical="center"/>
    </xf>
    <xf numFmtId="0" fontId="27" fillId="8" borderId="1" xfId="0" applyNumberFormat="1" applyFont="1" applyFill="1" applyBorder="1" applyAlignment="1">
      <alignment horizontal="center" vertical="center" wrapText="1"/>
    </xf>
    <xf numFmtId="0" fontId="39" fillId="8" borderId="1" xfId="0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top"/>
    </xf>
    <xf numFmtId="0" fontId="44" fillId="0" borderId="0" xfId="0" applyNumberFormat="1" applyFont="1" applyFill="1" applyBorder="1" applyAlignment="1">
      <alignment horizontal="left" vertical="center" wrapText="1"/>
    </xf>
    <xf numFmtId="0" fontId="40" fillId="0" borderId="1" xfId="0" applyNumberFormat="1" applyFont="1" applyFill="1" applyBorder="1" applyAlignment="1">
      <alignment horizontal="center" vertical="center"/>
    </xf>
    <xf numFmtId="0" fontId="40" fillId="0" borderId="5" xfId="0" applyNumberFormat="1" applyFont="1" applyFill="1" applyBorder="1" applyAlignment="1">
      <alignment horizontal="center" vertical="center" wrapText="1"/>
    </xf>
    <xf numFmtId="0" fontId="39" fillId="0" borderId="5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4" fontId="64" fillId="0" borderId="0" xfId="0" applyNumberFormat="1" applyFont="1" applyAlignment="1" applyProtection="1">
      <alignment horizontal="center" vertical="center"/>
    </xf>
    <xf numFmtId="4" fontId="65" fillId="0" borderId="0" xfId="0" applyNumberFormat="1" applyFont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167" fontId="1" fillId="3" borderId="0" xfId="0" applyNumberFormat="1" applyFont="1" applyFill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/>
    </xf>
    <xf numFmtId="167" fontId="12" fillId="0" borderId="1" xfId="0" applyNumberFormat="1" applyFont="1" applyBorder="1" applyAlignment="1" applyProtection="1">
      <alignment horizontal="center" vertical="center"/>
    </xf>
    <xf numFmtId="2" fontId="12" fillId="0" borderId="1" xfId="0" applyNumberFormat="1" applyFont="1" applyBorder="1" applyAlignment="1" applyProtection="1">
      <alignment horizontal="center" vertical="center"/>
    </xf>
    <xf numFmtId="0" fontId="18" fillId="0" borderId="0" xfId="0" applyFont="1" applyProtection="1">
      <protection locked="0"/>
    </xf>
    <xf numFmtId="0" fontId="18" fillId="0" borderId="0" xfId="0" applyFont="1" applyProtection="1"/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/>
      <protection locked="0"/>
    </xf>
    <xf numFmtId="167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4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0" applyNumberFormat="1" applyFont="1" applyFill="1" applyBorder="1" applyAlignment="1" applyProtection="1">
      <alignment horizontal="center" vertical="center"/>
      <protection locked="0"/>
    </xf>
    <xf numFmtId="0" fontId="5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 applyProtection="1">
      <alignment vertical="center"/>
      <protection locked="0"/>
    </xf>
    <xf numFmtId="14" fontId="0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ont="1" applyFill="1" applyBorder="1" applyAlignment="1" applyProtection="1">
      <alignment vertical="center" wrapText="1"/>
      <protection locked="0"/>
    </xf>
    <xf numFmtId="0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2" fillId="0" borderId="1" xfId="0" applyFont="1" applyBorder="1" applyAlignment="1" applyProtection="1">
      <alignment horizontal="center" vertical="center" wrapText="1"/>
      <protection locked="0"/>
    </xf>
    <xf numFmtId="0" fontId="31" fillId="0" borderId="1" xfId="0" applyNumberFormat="1" applyFont="1" applyFill="1" applyBorder="1" applyAlignment="1" applyProtection="1">
      <alignment horizontal="center" wrapText="1"/>
      <protection locked="0"/>
    </xf>
    <xf numFmtId="0" fontId="42" fillId="0" borderId="1" xfId="0" applyFont="1" applyBorder="1" applyAlignment="1" applyProtection="1">
      <alignment horizontal="center"/>
      <protection locked="0"/>
    </xf>
    <xf numFmtId="0" fontId="42" fillId="0" borderId="1" xfId="0" applyFont="1" applyBorder="1" applyAlignment="1" applyProtection="1">
      <alignment horizontal="center" wrapText="1"/>
      <protection locked="0"/>
    </xf>
    <xf numFmtId="0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1" fillId="0" borderId="1" xfId="0" applyNumberFormat="1" applyFont="1" applyFill="1" applyBorder="1" applyAlignment="1" applyProtection="1">
      <alignment vertical="center" wrapText="1"/>
      <protection locked="0"/>
    </xf>
    <xf numFmtId="0" fontId="43" fillId="8" borderId="1" xfId="0" applyNumberFormat="1" applyFont="1" applyFill="1" applyBorder="1" applyAlignment="1" applyProtection="1">
      <alignment horizontal="left" vertical="center" wrapText="1"/>
      <protection locked="0"/>
    </xf>
    <xf numFmtId="0" fontId="4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3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 applyProtection="1">
      <alignment horizontal="left"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4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3" borderId="1" xfId="0" applyFill="1" applyBorder="1" applyAlignment="1" applyProtection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167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Protection="1"/>
    <xf numFmtId="167" fontId="6" fillId="0" borderId="1" xfId="0" applyNumberFormat="1" applyFont="1" applyBorder="1" applyAlignment="1">
      <alignment horizontal="center" vertical="center"/>
    </xf>
    <xf numFmtId="0" fontId="69" fillId="4" borderId="1" xfId="0" applyFont="1" applyFill="1" applyBorder="1" applyAlignment="1" applyProtection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/>
    </xf>
    <xf numFmtId="14" fontId="8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</xf>
    <xf numFmtId="0" fontId="1" fillId="12" borderId="1" xfId="0" applyFont="1" applyFill="1" applyBorder="1" applyAlignment="1" applyProtection="1">
      <alignment horizontal="right" vertical="center"/>
    </xf>
    <xf numFmtId="0" fontId="1" fillId="12" borderId="1" xfId="0" applyFont="1" applyFill="1" applyBorder="1" applyAlignment="1" applyProtection="1">
      <alignment horizontal="center"/>
    </xf>
    <xf numFmtId="0" fontId="8" fillId="12" borderId="1" xfId="0" applyFont="1" applyFill="1" applyBorder="1" applyAlignment="1" applyProtection="1">
      <alignment horizontal="center" vertical="center" wrapText="1"/>
    </xf>
    <xf numFmtId="0" fontId="10" fillId="12" borderId="1" xfId="0" applyFont="1" applyFill="1" applyBorder="1" applyAlignment="1" applyProtection="1">
      <alignment horizontal="center" vertical="center"/>
    </xf>
    <xf numFmtId="0" fontId="0" fillId="12" borderId="28" xfId="0" applyFill="1" applyBorder="1" applyProtection="1"/>
    <xf numFmtId="0" fontId="0" fillId="12" borderId="0" xfId="0" applyFill="1" applyBorder="1" applyProtection="1"/>
    <xf numFmtId="0" fontId="0" fillId="12" borderId="29" xfId="0" applyFill="1" applyBorder="1" applyProtection="1"/>
    <xf numFmtId="0" fontId="0" fillId="12" borderId="11" xfId="0" applyFill="1" applyBorder="1" applyProtection="1"/>
    <xf numFmtId="0" fontId="0" fillId="12" borderId="12" xfId="0" applyFill="1" applyBorder="1" applyProtection="1"/>
    <xf numFmtId="0" fontId="0" fillId="12" borderId="13" xfId="0" applyFill="1" applyBorder="1" applyProtection="1"/>
    <xf numFmtId="0" fontId="1" fillId="6" borderId="1" xfId="0" applyFont="1" applyFill="1" applyBorder="1" applyAlignment="1" applyProtection="1">
      <alignment horizontal="center" vertical="center" wrapText="1"/>
    </xf>
    <xf numFmtId="167" fontId="0" fillId="14" borderId="1" xfId="0" applyNumberFormat="1" applyFill="1" applyBorder="1" applyAlignment="1" applyProtection="1">
      <alignment horizontal="center"/>
    </xf>
    <xf numFmtId="0" fontId="3" fillId="4" borderId="1" xfId="0" applyFont="1" applyFill="1" applyBorder="1" applyAlignment="1" applyProtection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/>
    </xf>
    <xf numFmtId="0" fontId="3" fillId="12" borderId="1" xfId="0" applyFont="1" applyFill="1" applyBorder="1" applyAlignment="1" applyProtection="1">
      <alignment horizontal="center" vertical="center" wrapText="1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" fontId="3" fillId="12" borderId="1" xfId="0" applyNumberFormat="1" applyFont="1" applyFill="1" applyBorder="1" applyAlignment="1" applyProtection="1">
      <alignment horizontal="center" vertical="center" wrapText="1"/>
    </xf>
    <xf numFmtId="167" fontId="71" fillId="0" borderId="1" xfId="0" applyNumberFormat="1" applyFont="1" applyBorder="1" applyAlignment="1" applyProtection="1">
      <alignment horizontal="center" vertical="center"/>
    </xf>
    <xf numFmtId="0" fontId="11" fillId="16" borderId="1" xfId="0" applyFont="1" applyFill="1" applyBorder="1" applyAlignment="1" applyProtection="1">
      <alignment vertical="center" wrapText="1"/>
    </xf>
    <xf numFmtId="0" fontId="0" fillId="2" borderId="0" xfId="0" applyFill="1" applyAlignment="1" applyProtection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164" fontId="0" fillId="11" borderId="1" xfId="0" applyNumberFormat="1" applyFont="1" applyFill="1" applyBorder="1" applyAlignment="1" applyProtection="1">
      <alignment horizontal="center" vertical="center"/>
    </xf>
    <xf numFmtId="2" fontId="0" fillId="11" borderId="1" xfId="0" applyNumberFormat="1" applyFont="1" applyFill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164" fontId="1" fillId="11" borderId="1" xfId="0" applyNumberFormat="1" applyFont="1" applyFill="1" applyBorder="1" applyAlignment="1" applyProtection="1">
      <alignment horizontal="center" vertical="center"/>
    </xf>
    <xf numFmtId="2" fontId="1" fillId="11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4" fontId="1" fillId="0" borderId="12" xfId="0" applyNumberFormat="1" applyFont="1" applyBorder="1" applyProtection="1"/>
    <xf numFmtId="0" fontId="1" fillId="0" borderId="12" xfId="0" applyFont="1" applyBorder="1" applyProtection="1"/>
    <xf numFmtId="0" fontId="1" fillId="0" borderId="13" xfId="0" applyFont="1" applyBorder="1" applyProtection="1"/>
    <xf numFmtId="0" fontId="11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0" fillId="2" borderId="2" xfId="0" applyNumberFormat="1" applyFill="1" applyBorder="1" applyAlignment="1" applyProtection="1">
      <alignment horizontal="center"/>
    </xf>
    <xf numFmtId="2" fontId="0" fillId="2" borderId="0" xfId="0" applyNumberFormat="1" applyFill="1" applyProtection="1"/>
    <xf numFmtId="167" fontId="52" fillId="12" borderId="1" xfId="0" applyNumberFormat="1" applyFont="1" applyFill="1" applyBorder="1" applyAlignment="1" applyProtection="1">
      <alignment horizontal="center" vertical="center"/>
    </xf>
    <xf numFmtId="0" fontId="71" fillId="12" borderId="1" xfId="0" applyFont="1" applyFill="1" applyBorder="1" applyAlignment="1" applyProtection="1">
      <alignment horizontal="center" vertical="center"/>
    </xf>
    <xf numFmtId="167" fontId="71" fillId="12" borderId="1" xfId="0" applyNumberFormat="1" applyFont="1" applyFill="1" applyBorder="1" applyAlignment="1" applyProtection="1">
      <alignment horizontal="center" vertical="center"/>
    </xf>
    <xf numFmtId="2" fontId="0" fillId="0" borderId="0" xfId="0" applyNumberFormat="1" applyFont="1" applyProtection="1"/>
    <xf numFmtId="167" fontId="0" fillId="0" borderId="0" xfId="0" applyNumberFormat="1" applyBorder="1" applyAlignment="1" applyProtection="1">
      <alignment horizontal="center"/>
    </xf>
    <xf numFmtId="167" fontId="15" fillId="0" borderId="0" xfId="0" applyNumberFormat="1" applyFont="1" applyBorder="1" applyAlignment="1" applyProtection="1">
      <alignment horizontal="center"/>
    </xf>
    <xf numFmtId="2" fontId="0" fillId="0" borderId="0" xfId="0" applyNumberFormat="1" applyBorder="1" applyProtection="1"/>
    <xf numFmtId="167" fontId="8" fillId="0" borderId="1" xfId="0" applyNumberFormat="1" applyFont="1" applyBorder="1" applyAlignment="1" applyProtection="1">
      <alignment horizontal="center" vertical="center"/>
    </xf>
    <xf numFmtId="167" fontId="8" fillId="3" borderId="1" xfId="0" applyNumberFormat="1" applyFont="1" applyFill="1" applyBorder="1" applyAlignment="1" applyProtection="1">
      <alignment horizontal="center" vertical="center"/>
    </xf>
    <xf numFmtId="167" fontId="71" fillId="3" borderId="1" xfId="0" applyNumberFormat="1" applyFont="1" applyFill="1" applyBorder="1" applyAlignment="1" applyProtection="1">
      <alignment horizontal="center" vertical="center"/>
    </xf>
    <xf numFmtId="168" fontId="8" fillId="0" borderId="1" xfId="0" applyNumberFormat="1" applyFont="1" applyBorder="1" applyAlignment="1" applyProtection="1">
      <alignment horizontal="center" vertical="center"/>
    </xf>
    <xf numFmtId="0" fontId="0" fillId="4" borderId="8" xfId="0" applyFill="1" applyBorder="1" applyProtection="1"/>
    <xf numFmtId="0" fontId="0" fillId="4" borderId="9" xfId="0" applyFill="1" applyBorder="1" applyProtection="1"/>
    <xf numFmtId="16" fontId="52" fillId="4" borderId="1" xfId="0" applyNumberFormat="1" applyFont="1" applyFill="1" applyBorder="1" applyAlignment="1" applyProtection="1">
      <alignment horizontal="center" vertical="center"/>
    </xf>
    <xf numFmtId="0" fontId="52" fillId="4" borderId="1" xfId="0" applyFont="1" applyFill="1" applyBorder="1" applyAlignment="1" applyProtection="1">
      <alignment horizontal="center" vertical="center"/>
    </xf>
    <xf numFmtId="0" fontId="9" fillId="20" borderId="1" xfId="0" applyFont="1" applyFill="1" applyBorder="1" applyAlignment="1" applyProtection="1">
      <alignment horizontal="center" vertical="center" wrapText="1"/>
    </xf>
    <xf numFmtId="16" fontId="0" fillId="20" borderId="1" xfId="0" applyNumberFormat="1" applyFill="1" applyBorder="1" applyAlignment="1" applyProtection="1">
      <alignment horizontal="center" vertical="center"/>
    </xf>
    <xf numFmtId="0" fontId="0" fillId="20" borderId="1" xfId="0" applyFill="1" applyBorder="1" applyAlignment="1" applyProtection="1">
      <alignment horizontal="center" vertical="center"/>
    </xf>
    <xf numFmtId="0" fontId="52" fillId="20" borderId="1" xfId="0" applyFont="1" applyFill="1" applyBorder="1" applyAlignment="1" applyProtection="1">
      <alignment horizontal="center" vertical="center" wrapText="1"/>
    </xf>
    <xf numFmtId="0" fontId="0" fillId="0" borderId="1" xfId="0" applyNumberFormat="1" applyFont="1" applyBorder="1" applyAlignment="1" applyProtection="1">
      <alignment horizontal="center"/>
      <protection locked="0"/>
    </xf>
    <xf numFmtId="0" fontId="52" fillId="8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167" fontId="71" fillId="0" borderId="1" xfId="0" applyNumberFormat="1" applyFont="1" applyBorder="1" applyAlignment="1" applyProtection="1">
      <alignment horizontal="center"/>
    </xf>
    <xf numFmtId="0" fontId="75" fillId="0" borderId="0" xfId="0" applyFont="1" applyAlignment="1" applyProtection="1">
      <alignment horizontal="center"/>
    </xf>
    <xf numFmtId="0" fontId="75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167" fontId="76" fillId="0" borderId="0" xfId="0" applyNumberFormat="1" applyFont="1" applyAlignment="1" applyProtection="1">
      <alignment horizontal="right" vertical="center"/>
    </xf>
    <xf numFmtId="4" fontId="3" fillId="3" borderId="5" xfId="0" applyNumberFormat="1" applyFont="1" applyFill="1" applyBorder="1" applyAlignment="1" applyProtection="1">
      <alignment horizontal="center" vertical="center"/>
    </xf>
    <xf numFmtId="0" fontId="1" fillId="9" borderId="1" xfId="0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NumberFormat="1" applyFont="1" applyBorder="1" applyAlignment="1" applyProtection="1">
      <alignment horizontal="center" vertical="center"/>
    </xf>
    <xf numFmtId="0" fontId="12" fillId="8" borderId="1" xfId="0" applyNumberFormat="1" applyFont="1" applyFill="1" applyBorder="1" applyAlignment="1" applyProtection="1">
      <alignment horizontal="center" vertical="center"/>
    </xf>
    <xf numFmtId="164" fontId="15" fillId="0" borderId="1" xfId="0" applyNumberFormat="1" applyFont="1" applyBorder="1" applyAlignment="1" applyProtection="1">
      <alignment horizontal="center" vertical="center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166" fontId="15" fillId="0" borderId="5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 vertical="center"/>
    </xf>
    <xf numFmtId="0" fontId="71" fillId="0" borderId="1" xfId="0" applyNumberFormat="1" applyFont="1" applyBorder="1" applyAlignment="1" applyProtection="1">
      <alignment horizontal="center"/>
    </xf>
    <xf numFmtId="167" fontId="11" fillId="0" borderId="1" xfId="0" applyNumberFormat="1" applyFont="1" applyBorder="1" applyAlignment="1" applyProtection="1">
      <alignment horizontal="center" vertical="center"/>
    </xf>
    <xf numFmtId="167" fontId="11" fillId="0" borderId="1" xfId="0" applyNumberFormat="1" applyFont="1" applyBorder="1" applyAlignment="1" applyProtection="1">
      <alignment horizontal="center" vertical="center"/>
      <protection locked="0"/>
    </xf>
    <xf numFmtId="167" fontId="11" fillId="3" borderId="5" xfId="0" applyNumberFormat="1" applyFont="1" applyFill="1" applyBorder="1" applyAlignment="1" applyProtection="1">
      <alignment horizontal="center" vertical="center"/>
    </xf>
    <xf numFmtId="167" fontId="11" fillId="3" borderId="1" xfId="0" applyNumberFormat="1" applyFont="1" applyFill="1" applyBorder="1" applyAlignment="1" applyProtection="1">
      <alignment horizontal="center" vertical="center"/>
    </xf>
    <xf numFmtId="167" fontId="11" fillId="3" borderId="1" xfId="0" applyNumberFormat="1" applyFont="1" applyFill="1" applyBorder="1" applyAlignment="1" applyProtection="1">
      <alignment horizontal="center"/>
    </xf>
    <xf numFmtId="167" fontId="11" fillId="0" borderId="1" xfId="0" applyNumberFormat="1" applyFont="1" applyBorder="1" applyAlignment="1" applyProtection="1">
      <alignment horizontal="center"/>
      <protection locked="0"/>
    </xf>
    <xf numFmtId="0" fontId="71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5" xfId="0" applyNumberFormat="1" applyFont="1" applyBorder="1" applyAlignment="1" applyProtection="1">
      <alignment horizontal="center" vertical="center"/>
    </xf>
    <xf numFmtId="0" fontId="6" fillId="0" borderId="3" xfId="0" applyNumberFormat="1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/>
    </xf>
    <xf numFmtId="0" fontId="43" fillId="3" borderId="1" xfId="0" applyNumberFormat="1" applyFont="1" applyFill="1" applyBorder="1" applyAlignment="1">
      <alignment horizontal="left" vertical="center" wrapText="1"/>
    </xf>
    <xf numFmtId="0" fontId="31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67" fontId="0" fillId="0" borderId="1" xfId="0" applyNumberFormat="1" applyBorder="1" applyAlignment="1" applyProtection="1">
      <alignment horizontal="center" vertical="center"/>
    </xf>
    <xf numFmtId="2" fontId="0" fillId="0" borderId="1" xfId="0" applyNumberForma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0" fillId="3" borderId="2" xfId="0" applyNumberFormat="1" applyFill="1" applyBorder="1" applyAlignment="1" applyProtection="1">
      <alignment horizont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14" fontId="11" fillId="5" borderId="5" xfId="0" applyNumberFormat="1" applyFont="1" applyFill="1" applyBorder="1" applyAlignment="1" applyProtection="1">
      <alignment horizontal="center" vertical="center"/>
      <protection locked="0"/>
    </xf>
    <xf numFmtId="14" fontId="11" fillId="5" borderId="6" xfId="0" applyNumberFormat="1" applyFont="1" applyFill="1" applyBorder="1" applyAlignment="1" applyProtection="1">
      <alignment horizontal="center" vertical="center"/>
      <protection locked="0"/>
    </xf>
    <xf numFmtId="14" fontId="11" fillId="5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</xf>
    <xf numFmtId="0" fontId="1" fillId="4" borderId="5" xfId="0" applyFont="1" applyFill="1" applyBorder="1" applyAlignment="1" applyProtection="1">
      <alignment horizontal="center" vertical="center" wrapText="1"/>
    </xf>
    <xf numFmtId="0" fontId="1" fillId="4" borderId="3" xfId="0" applyFont="1" applyFill="1" applyBorder="1" applyAlignment="1" applyProtection="1">
      <alignment horizontal="center" vertical="center" wrapText="1"/>
    </xf>
    <xf numFmtId="167" fontId="13" fillId="0" borderId="1" xfId="0" applyNumberFormat="1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167" fontId="3" fillId="0" borderId="3" xfId="0" applyNumberFormat="1" applyFont="1" applyBorder="1" applyAlignment="1" applyProtection="1">
      <alignment horizontal="center" vertical="center" wrapText="1"/>
    </xf>
    <xf numFmtId="167" fontId="3" fillId="0" borderId="1" xfId="0" applyNumberFormat="1" applyFont="1" applyBorder="1" applyAlignment="1" applyProtection="1">
      <alignment horizontal="center" vertical="center" wrapText="1"/>
    </xf>
    <xf numFmtId="0" fontId="14" fillId="6" borderId="10" xfId="0" applyFont="1" applyFill="1" applyBorder="1" applyAlignment="1" applyProtection="1">
      <alignment horizontal="center" vertical="center"/>
    </xf>
    <xf numFmtId="0" fontId="14" fillId="6" borderId="2" xfId="0" applyFont="1" applyFill="1" applyBorder="1" applyAlignment="1" applyProtection="1">
      <alignment horizontal="center" vertical="center"/>
    </xf>
    <xf numFmtId="0" fontId="14" fillId="6" borderId="4" xfId="0" applyFont="1" applyFill="1" applyBorder="1" applyAlignment="1" applyProtection="1">
      <alignment horizontal="center" vertical="center"/>
    </xf>
    <xf numFmtId="0" fontId="14" fillId="6" borderId="11" xfId="0" applyFont="1" applyFill="1" applyBorder="1" applyAlignment="1" applyProtection="1">
      <alignment horizontal="center" vertical="center"/>
    </xf>
    <xf numFmtId="0" fontId="14" fillId="6" borderId="12" xfId="0" applyFont="1" applyFill="1" applyBorder="1" applyAlignment="1" applyProtection="1">
      <alignment horizontal="center" vertical="center"/>
    </xf>
    <xf numFmtId="0" fontId="14" fillId="6" borderId="13" xfId="0" applyFont="1" applyFill="1" applyBorder="1" applyAlignment="1" applyProtection="1">
      <alignment horizontal="center" vertical="center"/>
    </xf>
    <xf numFmtId="2" fontId="1" fillId="4" borderId="11" xfId="0" applyNumberFormat="1" applyFont="1" applyFill="1" applyBorder="1" applyAlignment="1" applyProtection="1">
      <alignment horizontal="center" vertical="center"/>
      <protection locked="0"/>
    </xf>
    <xf numFmtId="2" fontId="1" fillId="4" borderId="12" xfId="0" applyNumberFormat="1" applyFont="1" applyFill="1" applyBorder="1" applyAlignment="1" applyProtection="1">
      <alignment horizontal="center" vertical="center"/>
      <protection locked="0"/>
    </xf>
    <xf numFmtId="2" fontId="1" fillId="4" borderId="13" xfId="0" applyNumberFormat="1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vertical="center"/>
      <protection locked="0"/>
    </xf>
    <xf numFmtId="0" fontId="17" fillId="4" borderId="12" xfId="1" applyFill="1" applyBorder="1" applyAlignment="1" applyProtection="1">
      <alignment horizontal="left" vertical="center"/>
    </xf>
    <xf numFmtId="0" fontId="0" fillId="4" borderId="12" xfId="0" applyFill="1" applyBorder="1" applyAlignment="1" applyProtection="1">
      <alignment horizontal="left" vertical="center"/>
    </xf>
    <xf numFmtId="167" fontId="3" fillId="0" borderId="3" xfId="0" applyNumberFormat="1" applyFont="1" applyBorder="1" applyAlignment="1" applyProtection="1">
      <alignment horizontal="center" vertical="center"/>
    </xf>
    <xf numFmtId="167" fontId="3" fillId="0" borderId="1" xfId="0" applyNumberFormat="1" applyFont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horizontal="center" vertical="center"/>
    </xf>
    <xf numFmtId="4" fontId="12" fillId="4" borderId="1" xfId="0" applyNumberFormat="1" applyFont="1" applyFill="1" applyBorder="1" applyAlignment="1" applyProtection="1">
      <alignment horizontal="center" vertical="center" wrapText="1"/>
    </xf>
    <xf numFmtId="0" fontId="18" fillId="7" borderId="7" xfId="0" applyFont="1" applyFill="1" applyBorder="1" applyAlignment="1" applyProtection="1">
      <alignment horizontal="center" vertical="center" wrapText="1"/>
    </xf>
    <xf numFmtId="0" fontId="18" fillId="7" borderId="8" xfId="0" applyFont="1" applyFill="1" applyBorder="1" applyAlignment="1" applyProtection="1">
      <alignment horizontal="center" vertical="center" wrapText="1"/>
    </xf>
    <xf numFmtId="0" fontId="18" fillId="7" borderId="9" xfId="0" applyFont="1" applyFill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right" vertical="center"/>
    </xf>
    <xf numFmtId="0" fontId="16" fillId="0" borderId="8" xfId="0" applyFont="1" applyBorder="1" applyAlignment="1" applyProtection="1">
      <alignment horizontal="right" vertical="center"/>
    </xf>
    <xf numFmtId="0" fontId="16" fillId="0" borderId="9" xfId="0" applyFont="1" applyBorder="1" applyAlignment="1" applyProtection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25" fillId="8" borderId="18" xfId="0" applyFont="1" applyFill="1" applyBorder="1" applyAlignment="1">
      <alignment horizontal="center" vertical="center" wrapText="1"/>
    </xf>
    <xf numFmtId="0" fontId="25" fillId="8" borderId="22" xfId="0" applyFont="1" applyFill="1" applyBorder="1" applyAlignment="1">
      <alignment horizontal="center" vertical="center" wrapText="1"/>
    </xf>
    <xf numFmtId="0" fontId="25" fillId="8" borderId="24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top" wrapText="1"/>
    </xf>
    <xf numFmtId="0" fontId="26" fillId="8" borderId="1" xfId="0" applyFont="1" applyFill="1" applyBorder="1" applyAlignment="1">
      <alignment horizontal="center" vertical="top" wrapText="1"/>
    </xf>
    <xf numFmtId="0" fontId="48" fillId="8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/>
    </xf>
    <xf numFmtId="0" fontId="22" fillId="0" borderId="14" xfId="0" applyNumberFormat="1" applyFont="1" applyFill="1" applyBorder="1" applyAlignment="1">
      <alignment horizontal="left" vertical="center"/>
    </xf>
    <xf numFmtId="0" fontId="23" fillId="0" borderId="14" xfId="0" applyNumberFormat="1" applyFont="1" applyFill="1" applyBorder="1" applyAlignment="1" applyProtection="1">
      <alignment horizontal="left" vertical="center"/>
      <protection locked="0"/>
    </xf>
    <xf numFmtId="0" fontId="22" fillId="0" borderId="14" xfId="0" applyNumberFormat="1" applyFont="1" applyFill="1" applyBorder="1" applyAlignment="1" applyProtection="1">
      <alignment horizontal="left" vertical="center"/>
      <protection locked="0"/>
    </xf>
    <xf numFmtId="0" fontId="1" fillId="0" borderId="15" xfId="0" applyNumberFormat="1" applyFont="1" applyFill="1" applyBorder="1" applyAlignment="1" applyProtection="1">
      <alignment horizontal="left" vertical="center"/>
      <protection locked="0"/>
    </xf>
    <xf numFmtId="0" fontId="1" fillId="0" borderId="16" xfId="0" applyNumberFormat="1" applyFont="1" applyFill="1" applyBorder="1" applyAlignment="1" applyProtection="1">
      <alignment horizontal="left" vertical="center"/>
      <protection locked="0"/>
    </xf>
    <xf numFmtId="0" fontId="1" fillId="0" borderId="17" xfId="0" applyNumberFormat="1" applyFont="1" applyFill="1" applyBorder="1" applyAlignment="1" applyProtection="1">
      <alignment horizontal="left" vertical="center"/>
      <protection locked="0"/>
    </xf>
    <xf numFmtId="0" fontId="1" fillId="0" borderId="14" xfId="0" applyNumberFormat="1" applyFont="1" applyFill="1" applyBorder="1" applyAlignment="1" applyProtection="1">
      <alignment horizontal="left" vertical="center"/>
      <protection locked="0"/>
    </xf>
    <xf numFmtId="0" fontId="22" fillId="0" borderId="27" xfId="0" applyNumberFormat="1" applyFont="1" applyFill="1" applyBorder="1" applyAlignment="1" applyProtection="1">
      <alignment horizontal="left" vertical="center"/>
      <protection locked="0"/>
    </xf>
    <xf numFmtId="0" fontId="22" fillId="0" borderId="18" xfId="0" applyNumberFormat="1" applyFont="1" applyFill="1" applyBorder="1" applyAlignment="1" applyProtection="1">
      <alignment horizontal="left" vertical="center"/>
      <protection locked="0"/>
    </xf>
    <xf numFmtId="0" fontId="22" fillId="0" borderId="19" xfId="0" applyNumberFormat="1" applyFont="1" applyFill="1" applyBorder="1" applyAlignment="1" applyProtection="1">
      <alignment horizontal="left" vertical="center"/>
      <protection locked="0"/>
    </xf>
    <xf numFmtId="0" fontId="22" fillId="0" borderId="20" xfId="0" applyNumberFormat="1" applyFont="1" applyFill="1" applyBorder="1" applyAlignment="1" applyProtection="1">
      <alignment horizontal="left" vertical="center"/>
      <protection locked="0"/>
    </xf>
    <xf numFmtId="0" fontId="21" fillId="0" borderId="21" xfId="0" applyNumberFormat="1" applyFont="1" applyFill="1" applyBorder="1" applyAlignment="1">
      <alignment horizontal="left" vertical="center"/>
    </xf>
    <xf numFmtId="0" fontId="19" fillId="0" borderId="21" xfId="0" applyNumberFormat="1" applyFont="1" applyFill="1" applyBorder="1" applyAlignment="1">
      <alignment horizontal="center" vertical="center"/>
    </xf>
    <xf numFmtId="0" fontId="0" fillId="0" borderId="21" xfId="0" applyNumberFormat="1" applyFont="1" applyFill="1" applyBorder="1" applyAlignment="1">
      <alignment horizontal="left" vertical="center"/>
    </xf>
    <xf numFmtId="0" fontId="30" fillId="0" borderId="14" xfId="0" applyNumberFormat="1" applyFont="1" applyFill="1" applyBorder="1" applyAlignment="1" applyProtection="1">
      <alignment horizontal="left" vertical="center"/>
      <protection locked="0"/>
    </xf>
    <xf numFmtId="0" fontId="30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22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23" xfId="0" applyNumberFormat="1" applyFont="1" applyFill="1" applyBorder="1" applyAlignment="1">
      <alignment horizontal="center" vertical="center"/>
    </xf>
    <xf numFmtId="0" fontId="32" fillId="3" borderId="22" xfId="0" applyNumberFormat="1" applyFont="1" applyFill="1" applyBorder="1" applyAlignment="1">
      <alignment horizontal="center" vertical="center" wrapText="1"/>
    </xf>
    <xf numFmtId="0" fontId="32" fillId="3" borderId="0" xfId="0" applyNumberFormat="1" applyFont="1" applyFill="1" applyBorder="1" applyAlignment="1">
      <alignment horizontal="center" vertical="center" wrapText="1"/>
    </xf>
    <xf numFmtId="0" fontId="32" fillId="3" borderId="23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 wrapText="1"/>
    </xf>
    <xf numFmtId="0" fontId="29" fillId="0" borderId="15" xfId="0" applyNumberFormat="1" applyFont="1" applyFill="1" applyBorder="1" applyAlignment="1" applyProtection="1">
      <alignment horizontal="left" vertical="center"/>
      <protection locked="0"/>
    </xf>
    <xf numFmtId="0" fontId="29" fillId="0" borderId="26" xfId="0" applyNumberFormat="1" applyFont="1" applyFill="1" applyBorder="1" applyAlignment="1" applyProtection="1">
      <alignment horizontal="left" vertical="center"/>
      <protection locked="0"/>
    </xf>
    <xf numFmtId="0" fontId="29" fillId="0" borderId="25" xfId="0" applyNumberFormat="1" applyFont="1" applyFill="1" applyBorder="1" applyAlignment="1" applyProtection="1">
      <alignment horizontal="left" vertical="center"/>
      <protection locked="0"/>
    </xf>
    <xf numFmtId="0" fontId="19" fillId="0" borderId="14" xfId="0" applyNumberFormat="1" applyFont="1" applyFill="1" applyBorder="1" applyAlignment="1" applyProtection="1">
      <alignment horizontal="left" vertical="center"/>
      <protection locked="0"/>
    </xf>
    <xf numFmtId="0" fontId="19" fillId="0" borderId="14" xfId="0" applyNumberFormat="1" applyFont="1" applyFill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20" fillId="0" borderId="14" xfId="0" applyNumberFormat="1" applyFont="1" applyFill="1" applyBorder="1" applyAlignment="1" applyProtection="1">
      <alignment horizontal="center" vertical="center"/>
      <protection locked="0"/>
    </xf>
    <xf numFmtId="0" fontId="48" fillId="0" borderId="1" xfId="0" applyNumberFormat="1" applyFont="1" applyFill="1" applyBorder="1" applyAlignment="1">
      <alignment horizontal="left" vertical="center" wrapText="1"/>
    </xf>
    <xf numFmtId="0" fontId="5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29" fillId="7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3" fillId="2" borderId="8" xfId="0" applyFont="1" applyFill="1" applyBorder="1" applyAlignment="1">
      <alignment horizontal="right" vertical="center"/>
    </xf>
    <xf numFmtId="0" fontId="63" fillId="2" borderId="9" xfId="0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9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left" vertical="center"/>
    </xf>
    <xf numFmtId="0" fontId="21" fillId="0" borderId="1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50" fillId="9" borderId="1" xfId="0" applyNumberFormat="1" applyFont="1" applyFill="1" applyBorder="1" applyAlignment="1">
      <alignment horizontal="center" vertical="top" wrapText="1"/>
    </xf>
    <xf numFmtId="0" fontId="50" fillId="9" borderId="1" xfId="0" applyNumberFormat="1" applyFont="1" applyFill="1" applyBorder="1" applyAlignment="1">
      <alignment horizontal="center" vertical="center" wrapText="1"/>
    </xf>
    <xf numFmtId="0" fontId="20" fillId="0" borderId="22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center" wrapText="1"/>
    </xf>
    <xf numFmtId="0" fontId="43" fillId="0" borderId="14" xfId="0" applyFont="1" applyBorder="1" applyAlignment="1">
      <alignment horizontal="center" vertical="center"/>
    </xf>
    <xf numFmtId="0" fontId="40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NumberFormat="1" applyFont="1" applyFill="1" applyBorder="1" applyAlignment="1">
      <alignment horizontal="center" vertical="center" wrapText="1"/>
    </xf>
    <xf numFmtId="2" fontId="40" fillId="0" borderId="14" xfId="0" applyNumberFormat="1" applyFont="1" applyFill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45" fillId="0" borderId="14" xfId="0" applyNumberFormat="1" applyFont="1" applyFill="1" applyBorder="1" applyAlignment="1">
      <alignment horizontal="center" vertical="center"/>
    </xf>
    <xf numFmtId="0" fontId="33" fillId="0" borderId="14" xfId="0" applyNumberFormat="1" applyFont="1" applyFill="1" applyBorder="1" applyAlignment="1">
      <alignment horizontal="center" vertical="center"/>
    </xf>
    <xf numFmtId="0" fontId="43" fillId="0" borderId="14" xfId="0" applyFont="1" applyBorder="1" applyAlignment="1">
      <alignment horizontal="center" vertical="center" wrapText="1"/>
    </xf>
    <xf numFmtId="0" fontId="33" fillId="0" borderId="14" xfId="0" applyNumberFormat="1" applyFont="1" applyFill="1" applyBorder="1" applyAlignment="1">
      <alignment horizontal="center" vertical="center" wrapText="1"/>
    </xf>
    <xf numFmtId="0" fontId="43" fillId="0" borderId="14" xfId="0" applyNumberFormat="1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/>
    </xf>
    <xf numFmtId="0" fontId="38" fillId="0" borderId="14" xfId="0" applyNumberFormat="1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center" wrapText="1"/>
    </xf>
    <xf numFmtId="0" fontId="38" fillId="0" borderId="14" xfId="0" applyNumberFormat="1" applyFont="1" applyFill="1" applyBorder="1" applyAlignment="1">
      <alignment horizontal="center" vertical="center" wrapText="1"/>
    </xf>
    <xf numFmtId="0" fontId="31" fillId="0" borderId="14" xfId="0" applyNumberFormat="1" applyFont="1" applyFill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/>
    </xf>
    <xf numFmtId="0" fontId="66" fillId="0" borderId="15" xfId="0" applyFont="1" applyBorder="1" applyAlignment="1" applyProtection="1">
      <alignment horizontal="center" vertical="center"/>
      <protection locked="0"/>
    </xf>
    <xf numFmtId="0" fontId="31" fillId="0" borderId="16" xfId="0" applyFont="1" applyBorder="1" applyAlignment="1" applyProtection="1">
      <alignment horizontal="center" vertical="center"/>
      <protection locked="0"/>
    </xf>
    <xf numFmtId="0" fontId="31" fillId="0" borderId="17" xfId="0" applyFont="1" applyBorder="1" applyAlignment="1" applyProtection="1">
      <alignment horizontal="center" vertical="center"/>
      <protection locked="0"/>
    </xf>
    <xf numFmtId="0" fontId="66" fillId="0" borderId="16" xfId="0" applyFont="1" applyBorder="1" applyAlignment="1" applyProtection="1">
      <alignment horizontal="center" vertical="center"/>
      <protection locked="0"/>
    </xf>
    <xf numFmtId="0" fontId="66" fillId="0" borderId="17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40" fillId="0" borderId="15" xfId="0" applyNumberFormat="1" applyFont="1" applyFill="1" applyBorder="1" applyAlignment="1">
      <alignment horizontal="center" vertical="center" wrapText="1"/>
    </xf>
    <xf numFmtId="0" fontId="40" fillId="0" borderId="17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 applyProtection="1">
      <alignment vertical="center" wrapText="1"/>
      <protection locked="0"/>
    </xf>
    <xf numFmtId="0" fontId="22" fillId="0" borderId="1" xfId="0" applyNumberFormat="1" applyFont="1" applyFill="1" applyBorder="1" applyAlignment="1" applyProtection="1">
      <alignment vertical="center" wrapText="1"/>
      <protection locked="0"/>
    </xf>
    <xf numFmtId="0" fontId="30" fillId="0" borderId="7" xfId="0" applyNumberFormat="1" applyFont="1" applyFill="1" applyBorder="1" applyAlignment="1" applyProtection="1">
      <alignment vertical="center" wrapText="1"/>
      <protection locked="0"/>
    </xf>
    <xf numFmtId="0" fontId="30" fillId="0" borderId="8" xfId="0" applyNumberFormat="1" applyFont="1" applyFill="1" applyBorder="1" applyAlignment="1" applyProtection="1">
      <alignment vertical="center" wrapText="1"/>
      <protection locked="0"/>
    </xf>
    <xf numFmtId="0" fontId="30" fillId="0" borderId="9" xfId="0" applyNumberFormat="1" applyFont="1" applyFill="1" applyBorder="1" applyAlignment="1" applyProtection="1">
      <alignment vertical="center" wrapText="1"/>
      <protection locked="0"/>
    </xf>
    <xf numFmtId="0" fontId="43" fillId="3" borderId="1" xfId="0" applyNumberFormat="1" applyFont="1" applyFill="1" applyBorder="1" applyAlignment="1">
      <alignment horizontal="center" vertical="center" wrapText="1"/>
    </xf>
    <xf numFmtId="0" fontId="29" fillId="7" borderId="0" xfId="0" applyFont="1" applyFill="1" applyBorder="1" applyAlignment="1">
      <alignment horizontal="center" vertical="center" wrapText="1"/>
    </xf>
    <xf numFmtId="0" fontId="29" fillId="3" borderId="0" xfId="0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left" vertical="center" wrapText="1"/>
    </xf>
    <xf numFmtId="0" fontId="45" fillId="3" borderId="0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0" fontId="55" fillId="0" borderId="1" xfId="0" applyFont="1" applyBorder="1" applyAlignment="1" applyProtection="1">
      <alignment horizontal="left" vertical="center" wrapText="1"/>
      <protection locked="0"/>
    </xf>
    <xf numFmtId="0" fontId="55" fillId="0" borderId="1" xfId="0" applyFont="1" applyBorder="1" applyAlignment="1" applyProtection="1">
      <alignment horizontal="center" vertical="center" wrapText="1"/>
      <protection locked="0"/>
    </xf>
    <xf numFmtId="0" fontId="40" fillId="3" borderId="1" xfId="0" applyNumberFormat="1" applyFont="1" applyFill="1" applyBorder="1" applyAlignment="1">
      <alignment horizontal="center" vertical="center" wrapText="1"/>
    </xf>
    <xf numFmtId="0" fontId="27" fillId="3" borderId="1" xfId="0" applyNumberFormat="1" applyFont="1" applyFill="1" applyBorder="1" applyAlignment="1">
      <alignment horizontal="center" vertical="center"/>
    </xf>
    <xf numFmtId="0" fontId="27" fillId="3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left" vertical="center" wrapText="1"/>
    </xf>
    <xf numFmtId="0" fontId="43" fillId="0" borderId="1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horizontal="left" vertical="center" wrapText="1"/>
    </xf>
    <xf numFmtId="0" fontId="55" fillId="0" borderId="1" xfId="0" applyFont="1" applyBorder="1" applyAlignment="1" applyProtection="1">
      <alignment horizontal="center" vertical="top" wrapText="1"/>
      <protection locked="0"/>
    </xf>
    <xf numFmtId="0" fontId="31" fillId="3" borderId="22" xfId="0" applyNumberFormat="1" applyFont="1" applyFill="1" applyBorder="1" applyAlignment="1">
      <alignment horizontal="center" wrapText="1"/>
    </xf>
    <xf numFmtId="0" fontId="31" fillId="3" borderId="0" xfId="0" applyNumberFormat="1" applyFont="1" applyFill="1" applyBorder="1" applyAlignment="1">
      <alignment horizontal="center" wrapText="1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left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9" fillId="11" borderId="1" xfId="0" applyNumberFormat="1" applyFont="1" applyFill="1" applyBorder="1" applyAlignment="1">
      <alignment horizontal="center" wrapText="1"/>
    </xf>
    <xf numFmtId="0" fontId="35" fillId="10" borderId="1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1" fillId="0" borderId="0" xfId="0" applyNumberFormat="1" applyFont="1" applyFill="1" applyBorder="1" applyAlignment="1">
      <alignment horizontal="left" wrapText="1"/>
    </xf>
    <xf numFmtId="0" fontId="41" fillId="0" borderId="0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wrapText="1"/>
    </xf>
    <xf numFmtId="0" fontId="47" fillId="0" borderId="1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0" fillId="0" borderId="18" xfId="0" applyNumberFormat="1" applyFont="1" applyFill="1" applyBorder="1" applyAlignment="1">
      <alignment horizontal="left" vertical="center" wrapText="1"/>
    </xf>
    <xf numFmtId="0" fontId="30" fillId="0" borderId="19" xfId="0" applyNumberFormat="1" applyFont="1" applyFill="1" applyBorder="1" applyAlignment="1">
      <alignment horizontal="left" vertical="center" wrapText="1"/>
    </xf>
    <xf numFmtId="0" fontId="30" fillId="0" borderId="20" xfId="0" applyNumberFormat="1" applyFont="1" applyFill="1" applyBorder="1" applyAlignment="1">
      <alignment horizontal="left" vertical="center" wrapText="1"/>
    </xf>
    <xf numFmtId="0" fontId="43" fillId="10" borderId="1" xfId="0" applyNumberFormat="1" applyFont="1" applyFill="1" applyBorder="1" applyAlignment="1">
      <alignment horizontal="center" vertical="center" wrapText="1"/>
    </xf>
    <xf numFmtId="167" fontId="1" fillId="11" borderId="1" xfId="0" applyNumberFormat="1" applyFont="1" applyFill="1" applyBorder="1" applyAlignment="1" applyProtection="1">
      <alignment horizontal="center" vertical="center"/>
    </xf>
    <xf numFmtId="0" fontId="1" fillId="11" borderId="1" xfId="0" applyFont="1" applyFill="1" applyBorder="1" applyAlignment="1" applyProtection="1">
      <alignment horizontal="center" vertical="center"/>
    </xf>
    <xf numFmtId="167" fontId="15" fillId="3" borderId="1" xfId="0" applyNumberFormat="1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</xf>
    <xf numFmtId="0" fontId="0" fillId="4" borderId="7" xfId="0" applyFill="1" applyBorder="1" applyAlignment="1" applyProtection="1">
      <alignment horizontal="center" vertical="center"/>
    </xf>
    <xf numFmtId="0" fontId="0" fillId="4" borderId="9" xfId="0" applyFill="1" applyBorder="1" applyAlignment="1" applyProtection="1">
      <alignment horizontal="center" vertical="center"/>
    </xf>
    <xf numFmtId="4" fontId="64" fillId="4" borderId="1" xfId="0" applyNumberFormat="1" applyFont="1" applyFill="1" applyBorder="1" applyAlignment="1" applyProtection="1">
      <alignment horizontal="center" vertical="center" wrapText="1"/>
    </xf>
    <xf numFmtId="4" fontId="3" fillId="0" borderId="7" xfId="0" applyNumberFormat="1" applyFont="1" applyBorder="1" applyAlignment="1" applyProtection="1">
      <alignment horizontal="center" wrapText="1"/>
    </xf>
    <xf numFmtId="4" fontId="3" fillId="0" borderId="9" xfId="0" applyNumberFormat="1" applyFont="1" applyBorder="1" applyAlignment="1" applyProtection="1">
      <alignment horizontal="center" wrapText="1"/>
    </xf>
    <xf numFmtId="4" fontId="3" fillId="0" borderId="10" xfId="0" applyNumberFormat="1" applyFont="1" applyBorder="1" applyAlignment="1" applyProtection="1">
      <alignment horizontal="center" wrapText="1"/>
    </xf>
    <xf numFmtId="4" fontId="3" fillId="0" borderId="4" xfId="0" applyNumberFormat="1" applyFont="1" applyBorder="1" applyAlignment="1" applyProtection="1">
      <alignment horizontal="center" wrapText="1"/>
    </xf>
    <xf numFmtId="4" fontId="3" fillId="0" borderId="11" xfId="0" applyNumberFormat="1" applyFont="1" applyBorder="1" applyAlignment="1" applyProtection="1">
      <alignment horizontal="center" wrapText="1"/>
    </xf>
    <xf numFmtId="4" fontId="3" fillId="0" borderId="13" xfId="0" applyNumberFormat="1" applyFont="1" applyBorder="1" applyAlignment="1" applyProtection="1">
      <alignment horizontal="center" wrapText="1"/>
    </xf>
    <xf numFmtId="0" fontId="1" fillId="0" borderId="5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0" fillId="19" borderId="1" xfId="0" applyFill="1" applyBorder="1" applyAlignment="1" applyProtection="1">
      <alignment horizontal="center" vertical="center"/>
    </xf>
    <xf numFmtId="0" fontId="1" fillId="12" borderId="1" xfId="0" applyFont="1" applyFill="1" applyBorder="1" applyAlignment="1" applyProtection="1">
      <alignment horizontal="center" vertical="center" wrapText="1"/>
    </xf>
    <xf numFmtId="2" fontId="70" fillId="0" borderId="0" xfId="0" applyNumberFormat="1" applyFont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12" borderId="10" xfId="0" applyFont="1" applyFill="1" applyBorder="1" applyAlignment="1" applyProtection="1">
      <alignment horizontal="right" vertical="center" wrapText="1"/>
    </xf>
    <xf numFmtId="0" fontId="1" fillId="12" borderId="2" xfId="0" applyFont="1" applyFill="1" applyBorder="1" applyAlignment="1" applyProtection="1">
      <alignment horizontal="right" vertical="center" wrapText="1"/>
    </xf>
    <xf numFmtId="0" fontId="1" fillId="12" borderId="4" xfId="0" applyFont="1" applyFill="1" applyBorder="1" applyAlignment="1" applyProtection="1">
      <alignment horizontal="right" vertical="center" wrapText="1"/>
    </xf>
    <xf numFmtId="0" fontId="1" fillId="12" borderId="28" xfId="0" applyFont="1" applyFill="1" applyBorder="1" applyAlignment="1" applyProtection="1">
      <alignment horizontal="right" vertical="center" wrapText="1"/>
    </xf>
    <xf numFmtId="0" fontId="1" fillId="12" borderId="0" xfId="0" applyFont="1" applyFill="1" applyBorder="1" applyAlignment="1" applyProtection="1">
      <alignment horizontal="right" vertical="center" wrapText="1"/>
    </xf>
    <xf numFmtId="0" fontId="1" fillId="12" borderId="29" xfId="0" applyFont="1" applyFill="1" applyBorder="1" applyAlignment="1" applyProtection="1">
      <alignment horizontal="right" vertical="center" wrapText="1"/>
    </xf>
    <xf numFmtId="4" fontId="3" fillId="0" borderId="7" xfId="0" applyNumberFormat="1" applyFont="1" applyBorder="1" applyAlignment="1" applyProtection="1">
      <alignment horizontal="center"/>
    </xf>
    <xf numFmtId="4" fontId="3" fillId="0" borderId="9" xfId="0" applyNumberFormat="1" applyFont="1" applyBorder="1" applyAlignment="1" applyProtection="1">
      <alignment horizontal="center"/>
    </xf>
    <xf numFmtId="16" fontId="8" fillId="0" borderId="1" xfId="0" applyNumberFormat="1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167" fontId="3" fillId="0" borderId="5" xfId="0" applyNumberFormat="1" applyFont="1" applyBorder="1" applyAlignment="1" applyProtection="1">
      <alignment horizontal="center" vertical="center" wrapText="1"/>
    </xf>
    <xf numFmtId="167" fontId="3" fillId="0" borderId="5" xfId="0" applyNumberFormat="1" applyFont="1" applyBorder="1" applyAlignment="1" applyProtection="1">
      <alignment horizontal="center" vertical="center"/>
    </xf>
    <xf numFmtId="4" fontId="1" fillId="15" borderId="1" xfId="0" applyNumberFormat="1" applyFont="1" applyFill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4" fontId="5" fillId="13" borderId="1" xfId="0" applyNumberFormat="1" applyFont="1" applyFill="1" applyBorder="1" applyAlignment="1" applyProtection="1">
      <alignment horizontal="center" vertical="center" wrapText="1"/>
    </xf>
    <xf numFmtId="167" fontId="15" fillId="2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6" fillId="12" borderId="5" xfId="0" applyFont="1" applyFill="1" applyBorder="1" applyAlignment="1" applyProtection="1">
      <alignment horizontal="center" vertical="center" wrapText="1"/>
    </xf>
    <xf numFmtId="0" fontId="6" fillId="12" borderId="3" xfId="0" applyFont="1" applyFill="1" applyBorder="1" applyAlignment="1" applyProtection="1">
      <alignment horizontal="center" vertical="center" wrapText="1"/>
    </xf>
    <xf numFmtId="4" fontId="1" fillId="16" borderId="12" xfId="0" applyNumberFormat="1" applyFont="1" applyFill="1" applyBorder="1" applyAlignment="1" applyProtection="1">
      <alignment horizontal="center" vertical="center"/>
    </xf>
    <xf numFmtId="4" fontId="1" fillId="16" borderId="13" xfId="0" applyNumberFormat="1" applyFont="1" applyFill="1" applyBorder="1" applyAlignment="1" applyProtection="1">
      <alignment horizontal="center" vertical="center"/>
    </xf>
    <xf numFmtId="167" fontId="1" fillId="3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167" fontId="1" fillId="3" borderId="3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3" fillId="0" borderId="7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167" fontId="73" fillId="3" borderId="5" xfId="0" applyNumberFormat="1" applyFont="1" applyFill="1" applyBorder="1" applyAlignment="1" applyProtection="1">
      <alignment horizontal="center" vertical="center"/>
    </xf>
    <xf numFmtId="167" fontId="72" fillId="3" borderId="5" xfId="0" applyNumberFormat="1" applyFont="1" applyFill="1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/>
    </xf>
    <xf numFmtId="0" fontId="0" fillId="2" borderId="7" xfId="0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1" fillId="17" borderId="5" xfId="0" applyFont="1" applyFill="1" applyBorder="1" applyAlignment="1" applyProtection="1">
      <alignment horizontal="center" vertical="center" wrapText="1"/>
    </xf>
    <xf numFmtId="0" fontId="1" fillId="17" borderId="3" xfId="0" applyFont="1" applyFill="1" applyBorder="1" applyAlignment="1" applyProtection="1">
      <alignment horizontal="center" vertical="center" wrapText="1"/>
    </xf>
    <xf numFmtId="0" fontId="17" fillId="4" borderId="7" xfId="1" applyFill="1" applyBorder="1" applyAlignment="1" applyProtection="1">
      <alignment horizontal="left" vertical="center"/>
    </xf>
    <xf numFmtId="0" fontId="17" fillId="4" borderId="8" xfId="1" applyFill="1" applyBorder="1" applyAlignment="1" applyProtection="1">
      <alignment horizontal="left" vertical="center"/>
    </xf>
    <xf numFmtId="0" fontId="17" fillId="4" borderId="9" xfId="1" applyFill="1" applyBorder="1" applyAlignment="1" applyProtection="1">
      <alignment horizontal="left" vertical="center"/>
    </xf>
    <xf numFmtId="0" fontId="1" fillId="7" borderId="7" xfId="0" applyFont="1" applyFill="1" applyBorder="1" applyAlignment="1" applyProtection="1">
      <alignment horizontal="center" vertical="center"/>
    </xf>
    <xf numFmtId="0" fontId="1" fillId="7" borderId="8" xfId="0" applyFont="1" applyFill="1" applyBorder="1" applyAlignment="1" applyProtection="1">
      <alignment horizontal="center" vertical="center"/>
    </xf>
    <xf numFmtId="0" fontId="1" fillId="7" borderId="9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right"/>
    </xf>
    <xf numFmtId="4" fontId="74" fillId="14" borderId="1" xfId="0" applyNumberFormat="1" applyFont="1" applyFill="1" applyBorder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/>
    </xf>
    <xf numFmtId="0" fontId="3" fillId="12" borderId="1" xfId="0" applyFont="1" applyFill="1" applyBorder="1" applyAlignment="1" applyProtection="1">
      <alignment horizontal="center" vertical="center" wrapText="1"/>
    </xf>
    <xf numFmtId="167" fontId="1" fillId="0" borderId="1" xfId="0" applyNumberFormat="1" applyFont="1" applyBorder="1" applyAlignment="1" applyProtection="1">
      <alignment horizontal="center" vertical="center"/>
    </xf>
    <xf numFmtId="0" fontId="8" fillId="12" borderId="1" xfId="0" applyFont="1" applyFill="1" applyBorder="1" applyAlignment="1" applyProtection="1">
      <alignment horizontal="center" vertical="center"/>
    </xf>
    <xf numFmtId="0" fontId="3" fillId="15" borderId="1" xfId="0" applyFont="1" applyFill="1" applyBorder="1" applyAlignment="1" applyProtection="1">
      <alignment horizontal="center" vertical="center" wrapText="1"/>
    </xf>
    <xf numFmtId="0" fontId="1" fillId="15" borderId="7" xfId="0" applyFont="1" applyFill="1" applyBorder="1" applyAlignment="1" applyProtection="1">
      <alignment horizontal="center" vertical="center"/>
    </xf>
    <xf numFmtId="0" fontId="1" fillId="15" borderId="8" xfId="0" applyFont="1" applyFill="1" applyBorder="1" applyAlignment="1" applyProtection="1">
      <alignment horizontal="center" vertical="center"/>
    </xf>
    <xf numFmtId="0" fontId="1" fillId="15" borderId="9" xfId="0" applyFont="1" applyFill="1" applyBorder="1" applyAlignment="1" applyProtection="1">
      <alignment horizontal="center" vertical="center"/>
    </xf>
    <xf numFmtId="2" fontId="1" fillId="12" borderId="7" xfId="0" applyNumberFormat="1" applyFont="1" applyFill="1" applyBorder="1" applyAlignment="1" applyProtection="1">
      <alignment horizontal="center" vertical="center" wrapText="1"/>
    </xf>
    <xf numFmtId="2" fontId="1" fillId="12" borderId="8" xfId="0" applyNumberFormat="1" applyFont="1" applyFill="1" applyBorder="1" applyAlignment="1" applyProtection="1">
      <alignment horizontal="center" vertical="center" wrapText="1"/>
    </xf>
    <xf numFmtId="2" fontId="1" fillId="12" borderId="9" xfId="0" applyNumberFormat="1" applyFont="1" applyFill="1" applyBorder="1" applyAlignment="1" applyProtection="1">
      <alignment horizontal="center" vertical="center" wrapText="1"/>
    </xf>
    <xf numFmtId="0" fontId="1" fillId="3" borderId="10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</xf>
    <xf numFmtId="0" fontId="1" fillId="3" borderId="11" xfId="0" applyFont="1" applyFill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horizontal="center" vertical="center"/>
    </xf>
    <xf numFmtId="0" fontId="1" fillId="3" borderId="13" xfId="0" applyFont="1" applyFill="1" applyBorder="1" applyAlignment="1" applyProtection="1">
      <alignment horizontal="center" vertical="center"/>
    </xf>
    <xf numFmtId="0" fontId="15" fillId="0" borderId="7" xfId="0" applyFont="1" applyBorder="1" applyAlignment="1" applyProtection="1">
      <alignment horizontal="center"/>
    </xf>
    <xf numFmtId="0" fontId="15" fillId="0" borderId="8" xfId="0" applyFont="1" applyBorder="1" applyAlignment="1" applyProtection="1">
      <alignment horizontal="center"/>
    </xf>
    <xf numFmtId="0" fontId="15" fillId="0" borderId="9" xfId="0" applyFont="1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1" fillId="18" borderId="5" xfId="0" applyFont="1" applyFill="1" applyBorder="1" applyAlignment="1" applyProtection="1">
      <alignment horizontal="center" vertical="center" wrapText="1"/>
    </xf>
    <xf numFmtId="0" fontId="1" fillId="18" borderId="3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30480</xdr:rowOff>
    </xdr:from>
    <xdr:to>
      <xdr:col>1</xdr:col>
      <xdr:colOff>169164</xdr:colOff>
      <xdr:row>0</xdr:row>
      <xdr:rowOff>38100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" y="30480"/>
          <a:ext cx="104394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175260</xdr:colOff>
      <xdr:row>0</xdr:row>
      <xdr:rowOff>76200</xdr:rowOff>
    </xdr:from>
    <xdr:to>
      <xdr:col>13</xdr:col>
      <xdr:colOff>45720</xdr:colOff>
      <xdr:row>0</xdr:row>
      <xdr:rowOff>76200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730740" y="76200"/>
          <a:ext cx="13411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330493</xdr:colOff>
      <xdr:row>8</xdr:row>
      <xdr:rowOff>345800</xdr:rowOff>
    </xdr:from>
    <xdr:ext cx="1574508" cy="378100"/>
    <xdr:sp macro="" textlink="">
      <xdr:nvSpPr>
        <xdr:cNvPr id="5" name="Rectangle 4"/>
        <xdr:cNvSpPr/>
      </xdr:nvSpPr>
      <xdr:spPr>
        <a:xfrm>
          <a:off x="4666273" y="2403200"/>
          <a:ext cx="1574508" cy="3781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en-US" sz="12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udi Akshar" panose="02000000000000000000" pitchFamily="2" charset="0"/>
          </a:endParaRPr>
        </a:p>
      </xdr:txBody>
    </xdr:sp>
    <xdr:clientData/>
  </xdr:oneCellAnchor>
  <xdr:oneCellAnchor>
    <xdr:from>
      <xdr:col>4</xdr:col>
      <xdr:colOff>300925</xdr:colOff>
      <xdr:row>83</xdr:row>
      <xdr:rowOff>11347</xdr:rowOff>
    </xdr:from>
    <xdr:ext cx="1327897" cy="325116"/>
    <xdr:sp macro="" textlink="">
      <xdr:nvSpPr>
        <xdr:cNvPr id="9" name="Rectangle 8"/>
        <xdr:cNvSpPr/>
      </xdr:nvSpPr>
      <xdr:spPr>
        <a:xfrm>
          <a:off x="3760405" y="24258187"/>
          <a:ext cx="1327897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(UÀAqÀÄ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4</xdr:col>
      <xdr:colOff>266658</xdr:colOff>
      <xdr:row>84</xdr:row>
      <xdr:rowOff>41827</xdr:rowOff>
    </xdr:from>
    <xdr:ext cx="1316134" cy="325116"/>
    <xdr:sp macro="" textlink="">
      <xdr:nvSpPr>
        <xdr:cNvPr id="10" name="Rectangle 9"/>
        <xdr:cNvSpPr/>
      </xdr:nvSpPr>
      <xdr:spPr>
        <a:xfrm>
          <a:off x="3832818" y="27519547"/>
          <a:ext cx="1316134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(ºÉtÄÚ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14</xdr:col>
      <xdr:colOff>0</xdr:colOff>
      <xdr:row>82</xdr:row>
      <xdr:rowOff>184702</xdr:rowOff>
    </xdr:from>
    <xdr:ext cx="1293580" cy="325116"/>
    <xdr:sp macro="" textlink="">
      <xdr:nvSpPr>
        <xdr:cNvPr id="11" name="Rectangle 10"/>
        <xdr:cNvSpPr/>
      </xdr:nvSpPr>
      <xdr:spPr>
        <a:xfrm>
          <a:off x="12237720" y="26892802"/>
          <a:ext cx="1293580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(MlÄÖ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14</xdr:col>
      <xdr:colOff>0</xdr:colOff>
      <xdr:row>84</xdr:row>
      <xdr:rowOff>203752</xdr:rowOff>
    </xdr:from>
    <xdr:ext cx="960165" cy="327072"/>
    <xdr:sp macro="" textlink="">
      <xdr:nvSpPr>
        <xdr:cNvPr id="12" name="Rectangle 11"/>
        <xdr:cNvSpPr/>
      </xdr:nvSpPr>
      <xdr:spPr>
        <a:xfrm>
          <a:off x="12237720" y="27681472"/>
          <a:ext cx="960165" cy="32707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kumarkadinakonda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ukumarkadinakonda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2"/>
  <sheetViews>
    <sheetView zoomScale="85" zoomScaleNormal="85" workbookViewId="0">
      <pane xSplit="5" ySplit="3" topLeftCell="F150" activePane="bottomRight" state="frozen"/>
      <selection pane="topRight" activeCell="F1" sqref="F1"/>
      <selection pane="bottomLeft" activeCell="A4" sqref="A4"/>
      <selection pane="bottomRight" activeCell="A169" sqref="A169:XFD172"/>
    </sheetView>
  </sheetViews>
  <sheetFormatPr defaultRowHeight="14.4"/>
  <cols>
    <col min="1" max="1" width="9.77734375" style="64" customWidth="1"/>
    <col min="2" max="5" width="6.44140625" style="14" customWidth="1"/>
    <col min="6" max="6" width="20" style="14" customWidth="1"/>
    <col min="7" max="7" width="8.5546875" style="20" customWidth="1"/>
    <col min="8" max="8" width="8.6640625" style="20" customWidth="1"/>
    <col min="9" max="9" width="10.44140625" style="20" customWidth="1"/>
    <col min="10" max="10" width="10" style="20" customWidth="1"/>
    <col min="11" max="13" width="6.21875" style="20" hidden="1" customWidth="1"/>
    <col min="14" max="14" width="0.5546875" style="20" hidden="1" customWidth="1"/>
    <col min="15" max="15" width="8.44140625" style="20" customWidth="1"/>
    <col min="16" max="16" width="8.88671875" style="20" customWidth="1"/>
    <col min="17" max="17" width="8.44140625" style="20" customWidth="1"/>
    <col min="18" max="18" width="8.6640625" style="20" customWidth="1"/>
    <col min="19" max="19" width="8.109375" style="20" customWidth="1"/>
    <col min="20" max="20" width="8.44140625" style="20" customWidth="1"/>
    <col min="21" max="21" width="8.21875" style="20" customWidth="1"/>
    <col min="22" max="22" width="10.5546875" style="20" customWidth="1"/>
    <col min="23" max="23" width="4.44140625" style="14" customWidth="1"/>
    <col min="24" max="24" width="16.44140625" style="13" customWidth="1"/>
    <col min="25" max="26" width="11" style="13" customWidth="1"/>
    <col min="27" max="30" width="14.6640625" style="17" customWidth="1"/>
    <col min="31" max="32" width="14.6640625" style="18" customWidth="1"/>
    <col min="33" max="33" width="14.6640625" style="19" customWidth="1"/>
    <col min="34" max="16384" width="8.88671875" style="14"/>
  </cols>
  <sheetData>
    <row r="1" spans="1:33" s="12" customFormat="1" ht="30.6" customHeight="1">
      <c r="A1" s="69" t="s">
        <v>0</v>
      </c>
      <c r="B1" s="349"/>
      <c r="C1" s="349"/>
      <c r="D1" s="349" t="s">
        <v>16</v>
      </c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50"/>
      <c r="P1" s="350"/>
      <c r="Q1" s="22" t="s">
        <v>14</v>
      </c>
      <c r="R1" s="342"/>
      <c r="S1" s="343"/>
      <c r="T1" s="343"/>
      <c r="U1" s="343"/>
      <c r="V1" s="344"/>
      <c r="W1" s="64"/>
      <c r="X1" s="351" t="s">
        <v>58</v>
      </c>
      <c r="Y1" s="352"/>
      <c r="Z1" s="352"/>
      <c r="AA1" s="352"/>
      <c r="AB1" s="23"/>
      <c r="AC1" s="23"/>
      <c r="AD1" s="23"/>
      <c r="AE1" s="24"/>
      <c r="AF1" s="24"/>
      <c r="AG1" s="25"/>
    </row>
    <row r="2" spans="1:33" s="21" customFormat="1" ht="24" customHeight="1">
      <c r="A2" s="328" t="s">
        <v>1</v>
      </c>
      <c r="B2" s="324" t="s">
        <v>3</v>
      </c>
      <c r="C2" s="324"/>
      <c r="D2" s="324"/>
      <c r="E2" s="324"/>
      <c r="F2" s="329" t="s">
        <v>4</v>
      </c>
      <c r="G2" s="323" t="s">
        <v>5</v>
      </c>
      <c r="H2" s="323"/>
      <c r="I2" s="323"/>
      <c r="J2" s="323"/>
      <c r="K2" s="323" t="s">
        <v>6</v>
      </c>
      <c r="L2" s="323"/>
      <c r="M2" s="323"/>
      <c r="N2" s="323"/>
      <c r="O2" s="323" t="s">
        <v>7</v>
      </c>
      <c r="P2" s="323"/>
      <c r="Q2" s="323"/>
      <c r="R2" s="323"/>
      <c r="S2" s="323" t="s">
        <v>8</v>
      </c>
      <c r="T2" s="323"/>
      <c r="U2" s="323"/>
      <c r="V2" s="323"/>
      <c r="W2" s="65"/>
      <c r="X2" s="348" t="s">
        <v>1</v>
      </c>
      <c r="Y2" s="347" t="s">
        <v>48</v>
      </c>
      <c r="Z2" s="324" t="s">
        <v>49</v>
      </c>
      <c r="AA2" s="357" t="s">
        <v>50</v>
      </c>
      <c r="AB2" s="358"/>
      <c r="AC2" s="358"/>
      <c r="AD2" s="358"/>
      <c r="AE2" s="359"/>
      <c r="AF2" s="77" t="s">
        <v>47</v>
      </c>
      <c r="AG2" s="356" t="s">
        <v>53</v>
      </c>
    </row>
    <row r="3" spans="1:33" s="12" customFormat="1" ht="40.799999999999997" customHeight="1">
      <c r="A3" s="328"/>
      <c r="B3" s="27" t="s">
        <v>15</v>
      </c>
      <c r="C3" s="27" t="s">
        <v>9</v>
      </c>
      <c r="D3" s="27" t="s">
        <v>18</v>
      </c>
      <c r="E3" s="27" t="s">
        <v>10</v>
      </c>
      <c r="F3" s="330"/>
      <c r="G3" s="22" t="s">
        <v>15</v>
      </c>
      <c r="H3" s="28" t="s">
        <v>9</v>
      </c>
      <c r="I3" s="28" t="s">
        <v>18</v>
      </c>
      <c r="J3" s="28" t="s">
        <v>10</v>
      </c>
      <c r="K3" s="22" t="s">
        <v>15</v>
      </c>
      <c r="L3" s="28" t="s">
        <v>9</v>
      </c>
      <c r="M3" s="28" t="s">
        <v>18</v>
      </c>
      <c r="N3" s="28" t="s">
        <v>10</v>
      </c>
      <c r="O3" s="22" t="s">
        <v>15</v>
      </c>
      <c r="P3" s="28" t="s">
        <v>9</v>
      </c>
      <c r="Q3" s="28" t="s">
        <v>18</v>
      </c>
      <c r="R3" s="28" t="s">
        <v>10</v>
      </c>
      <c r="S3" s="29" t="s">
        <v>15</v>
      </c>
      <c r="T3" s="29" t="s">
        <v>9</v>
      </c>
      <c r="U3" s="29" t="s">
        <v>18</v>
      </c>
      <c r="V3" s="29" t="s">
        <v>10</v>
      </c>
      <c r="W3" s="66"/>
      <c r="X3" s="348"/>
      <c r="Y3" s="347"/>
      <c r="Z3" s="324"/>
      <c r="AA3" s="30" t="s">
        <v>44</v>
      </c>
      <c r="AB3" s="30" t="s">
        <v>45</v>
      </c>
      <c r="AC3" s="30" t="s">
        <v>46</v>
      </c>
      <c r="AD3" s="30" t="s">
        <v>52</v>
      </c>
      <c r="AE3" s="26" t="s">
        <v>51</v>
      </c>
      <c r="AF3" s="26" t="s">
        <v>44</v>
      </c>
      <c r="AG3" s="356"/>
    </row>
    <row r="4" spans="1:33" ht="16.8" customHeight="1">
      <c r="A4" s="325">
        <v>46174</v>
      </c>
      <c r="B4" s="336" t="s">
        <v>55</v>
      </c>
      <c r="C4" s="337"/>
      <c r="D4" s="337"/>
      <c r="E4" s="338"/>
      <c r="F4" s="31" t="s">
        <v>11</v>
      </c>
      <c r="G4" s="56">
        <v>10</v>
      </c>
      <c r="H4" s="56">
        <v>0</v>
      </c>
      <c r="I4" s="56">
        <v>0</v>
      </c>
      <c r="J4" s="56">
        <f>I4+H4+G4</f>
        <v>10</v>
      </c>
      <c r="K4" s="57">
        <v>50</v>
      </c>
      <c r="L4" s="57">
        <v>0</v>
      </c>
      <c r="M4" s="57">
        <v>0</v>
      </c>
      <c r="N4" s="57">
        <f>M4+L4+K4</f>
        <v>50</v>
      </c>
      <c r="O4" s="56">
        <v>20</v>
      </c>
      <c r="P4" s="56">
        <v>0</v>
      </c>
      <c r="Q4" s="56">
        <v>0</v>
      </c>
      <c r="R4" s="56">
        <f>Q4+P4+O4</f>
        <v>20</v>
      </c>
      <c r="S4" s="56">
        <v>12</v>
      </c>
      <c r="T4" s="56">
        <v>0</v>
      </c>
      <c r="U4" s="56">
        <v>0</v>
      </c>
      <c r="V4" s="56">
        <f>U4+T4+S4</f>
        <v>12</v>
      </c>
      <c r="X4" s="70">
        <v>183</v>
      </c>
      <c r="Y4" s="60">
        <v>0</v>
      </c>
      <c r="Z4" s="60">
        <v>0</v>
      </c>
      <c r="AA4" s="33">
        <f>Y4*5</f>
        <v>0</v>
      </c>
      <c r="AB4" s="33">
        <f>Y4*0.2</f>
        <v>0</v>
      </c>
      <c r="AC4" s="33">
        <f>Y4*0.3</f>
        <v>0</v>
      </c>
      <c r="AD4" s="33">
        <f>Y4*0.5</f>
        <v>0</v>
      </c>
      <c r="AE4" s="33">
        <f>AD4+AC4+AB4+AA4</f>
        <v>0</v>
      </c>
      <c r="AF4" s="33">
        <f>Z4*6</f>
        <v>0</v>
      </c>
      <c r="AG4" s="62">
        <f>AF4+AE4</f>
        <v>0</v>
      </c>
    </row>
    <row r="5" spans="1:33" ht="16.8" customHeight="1">
      <c r="A5" s="326"/>
      <c r="B5" s="339"/>
      <c r="C5" s="340"/>
      <c r="D5" s="340"/>
      <c r="E5" s="341"/>
      <c r="F5" s="31" t="s">
        <v>2</v>
      </c>
      <c r="G5" s="58">
        <v>5</v>
      </c>
      <c r="H5" s="58">
        <v>0</v>
      </c>
      <c r="I5" s="58">
        <v>0</v>
      </c>
      <c r="J5" s="56">
        <f t="shared" ref="J5:J6" si="0">I5+H5+G5</f>
        <v>5</v>
      </c>
      <c r="K5" s="59">
        <v>0</v>
      </c>
      <c r="L5" s="59">
        <v>0</v>
      </c>
      <c r="M5" s="59">
        <v>0</v>
      </c>
      <c r="N5" s="57">
        <v>2</v>
      </c>
      <c r="O5" s="58">
        <v>5</v>
      </c>
      <c r="P5" s="58">
        <v>0</v>
      </c>
      <c r="Q5" s="58">
        <v>0</v>
      </c>
      <c r="R5" s="56">
        <f t="shared" ref="R5:R6" si="1">Q5+P5+O5</f>
        <v>5</v>
      </c>
      <c r="S5" s="58">
        <v>2</v>
      </c>
      <c r="T5" s="58">
        <v>0</v>
      </c>
      <c r="U5" s="58">
        <v>0</v>
      </c>
      <c r="V5" s="56">
        <f t="shared" ref="V5:V6" si="2">U5+T5+S5</f>
        <v>2</v>
      </c>
      <c r="X5" s="70">
        <v>184</v>
      </c>
      <c r="Y5" s="60">
        <v>0</v>
      </c>
      <c r="Z5" s="60">
        <v>0</v>
      </c>
      <c r="AA5" s="33">
        <f t="shared" ref="AA5:AA35" si="3">Y5*5</f>
        <v>0</v>
      </c>
      <c r="AB5" s="33">
        <f t="shared" ref="AB5:AB35" si="4">Y5*0.2</f>
        <v>0</v>
      </c>
      <c r="AC5" s="33">
        <f t="shared" ref="AC5:AC35" si="5">Y5*0.3</f>
        <v>0</v>
      </c>
      <c r="AD5" s="33">
        <f t="shared" ref="AD5:AD35" si="6">Y5*0.5</f>
        <v>0</v>
      </c>
      <c r="AE5" s="33">
        <f t="shared" ref="AE5:AE34" si="7">AD5+AC5+AB5+AA5</f>
        <v>0</v>
      </c>
      <c r="AF5" s="33">
        <f t="shared" ref="AF5:AF35" si="8">Z5*6</f>
        <v>0</v>
      </c>
      <c r="AG5" s="62">
        <f t="shared" ref="AG5:AG35" si="9">AF5+AE5</f>
        <v>0</v>
      </c>
    </row>
    <row r="6" spans="1:33" s="13" customFormat="1" ht="16.8" customHeight="1">
      <c r="A6" s="326"/>
      <c r="B6" s="165"/>
      <c r="C6" s="165"/>
      <c r="D6" s="165"/>
      <c r="E6" s="166"/>
      <c r="F6" s="34" t="s">
        <v>17</v>
      </c>
      <c r="G6" s="35">
        <f>G4+G5</f>
        <v>15</v>
      </c>
      <c r="H6" s="35">
        <f t="shared" ref="H6:I6" si="10">H4+H5</f>
        <v>0</v>
      </c>
      <c r="I6" s="35">
        <f t="shared" si="10"/>
        <v>0</v>
      </c>
      <c r="J6" s="36">
        <f t="shared" si="0"/>
        <v>15</v>
      </c>
      <c r="K6" s="37">
        <f>K4+K5</f>
        <v>50</v>
      </c>
      <c r="L6" s="37">
        <f t="shared" ref="L6" si="11">L4+L5</f>
        <v>0</v>
      </c>
      <c r="M6" s="37">
        <f t="shared" ref="M6" si="12">M4+M5</f>
        <v>0</v>
      </c>
      <c r="N6" s="159">
        <f t="shared" ref="N6" si="13">M6+L6+K6</f>
        <v>50</v>
      </c>
      <c r="O6" s="35">
        <f>O4+O5</f>
        <v>25</v>
      </c>
      <c r="P6" s="35">
        <f t="shared" ref="P6" si="14">P4+P5</f>
        <v>0</v>
      </c>
      <c r="Q6" s="35">
        <f t="shared" ref="Q6" si="15">Q4+Q5</f>
        <v>0</v>
      </c>
      <c r="R6" s="36">
        <f t="shared" si="1"/>
        <v>25</v>
      </c>
      <c r="S6" s="35">
        <f>S4+S5</f>
        <v>14</v>
      </c>
      <c r="T6" s="35">
        <f t="shared" ref="T6" si="16">T4+T5</f>
        <v>0</v>
      </c>
      <c r="U6" s="35">
        <f t="shared" ref="U6" si="17">U4+U5</f>
        <v>0</v>
      </c>
      <c r="V6" s="36">
        <f t="shared" si="2"/>
        <v>14</v>
      </c>
      <c r="X6" s="70">
        <v>185</v>
      </c>
      <c r="Y6" s="60">
        <v>0</v>
      </c>
      <c r="Z6" s="60"/>
      <c r="AA6" s="33">
        <f t="shared" si="3"/>
        <v>0</v>
      </c>
      <c r="AB6" s="33">
        <f t="shared" si="4"/>
        <v>0</v>
      </c>
      <c r="AC6" s="33">
        <f t="shared" si="5"/>
        <v>0</v>
      </c>
      <c r="AD6" s="33">
        <f t="shared" si="6"/>
        <v>0</v>
      </c>
      <c r="AE6" s="33">
        <f t="shared" si="7"/>
        <v>0</v>
      </c>
      <c r="AF6" s="33">
        <f t="shared" si="8"/>
        <v>0</v>
      </c>
      <c r="AG6" s="62">
        <f t="shared" si="9"/>
        <v>0</v>
      </c>
    </row>
    <row r="7" spans="1:33" s="15" customFormat="1" ht="16.8" customHeight="1">
      <c r="A7" s="326"/>
      <c r="B7" s="310">
        <v>10</v>
      </c>
      <c r="C7" s="310">
        <v>10</v>
      </c>
      <c r="D7" s="310">
        <v>10</v>
      </c>
      <c r="E7" s="312">
        <f>D7+C7+B7</f>
        <v>30</v>
      </c>
      <c r="F7" s="39" t="s">
        <v>12</v>
      </c>
      <c r="G7" s="169">
        <f>B7*0.1</f>
        <v>1</v>
      </c>
      <c r="H7" s="169">
        <f>C7*0.1</f>
        <v>1</v>
      </c>
      <c r="I7" s="169">
        <f>D7*0.15</f>
        <v>1.5</v>
      </c>
      <c r="J7" s="169">
        <f>I7+H7+G7</f>
        <v>3.5</v>
      </c>
      <c r="K7" s="156"/>
      <c r="L7" s="156"/>
      <c r="M7" s="156"/>
      <c r="N7" s="156">
        <f>M7+L7+K7</f>
        <v>0</v>
      </c>
      <c r="O7" s="169">
        <f>B7*0.02</f>
        <v>0.2</v>
      </c>
      <c r="P7" s="169">
        <f>C7*0.02</f>
        <v>0.2</v>
      </c>
      <c r="Q7" s="169">
        <f>D7*0.03</f>
        <v>0.3</v>
      </c>
      <c r="R7" s="169">
        <f>Q7+P7+O7</f>
        <v>0.7</v>
      </c>
      <c r="S7" s="169">
        <f>B7*0.005</f>
        <v>0.05</v>
      </c>
      <c r="T7" s="169">
        <f>C7*0.005</f>
        <v>0.05</v>
      </c>
      <c r="U7" s="169">
        <f>D7*0.0075</f>
        <v>7.4999999999999997E-2</v>
      </c>
      <c r="V7" s="169">
        <f>U7+T7+S7</f>
        <v>0.17499999999999999</v>
      </c>
      <c r="X7" s="70">
        <v>186</v>
      </c>
      <c r="Y7" s="60">
        <v>0</v>
      </c>
      <c r="Z7" s="61"/>
      <c r="AA7" s="33">
        <f t="shared" si="3"/>
        <v>0</v>
      </c>
      <c r="AB7" s="33">
        <f t="shared" si="4"/>
        <v>0</v>
      </c>
      <c r="AC7" s="33">
        <f t="shared" si="5"/>
        <v>0</v>
      </c>
      <c r="AD7" s="33">
        <f t="shared" si="6"/>
        <v>0</v>
      </c>
      <c r="AE7" s="33">
        <f t="shared" si="7"/>
        <v>0</v>
      </c>
      <c r="AF7" s="33">
        <f t="shared" si="8"/>
        <v>0</v>
      </c>
      <c r="AG7" s="62">
        <f t="shared" si="9"/>
        <v>0</v>
      </c>
    </row>
    <row r="8" spans="1:33" s="16" customFormat="1" ht="19.2" customHeight="1">
      <c r="A8" s="327"/>
      <c r="B8" s="311"/>
      <c r="C8" s="311"/>
      <c r="D8" s="311"/>
      <c r="E8" s="313"/>
      <c r="F8" s="39" t="s">
        <v>13</v>
      </c>
      <c r="G8" s="169">
        <f>G6-G7</f>
        <v>14</v>
      </c>
      <c r="H8" s="169">
        <f t="shared" ref="H8:V8" si="18">H6-H7</f>
        <v>-1</v>
      </c>
      <c r="I8" s="169">
        <f t="shared" si="18"/>
        <v>-1.5</v>
      </c>
      <c r="J8" s="169">
        <f t="shared" si="18"/>
        <v>11.5</v>
      </c>
      <c r="K8" s="156">
        <f t="shared" si="18"/>
        <v>50</v>
      </c>
      <c r="L8" s="156">
        <f t="shared" si="18"/>
        <v>0</v>
      </c>
      <c r="M8" s="156">
        <f t="shared" si="18"/>
        <v>0</v>
      </c>
      <c r="N8" s="156">
        <f t="shared" si="18"/>
        <v>50</v>
      </c>
      <c r="O8" s="169">
        <f t="shared" si="18"/>
        <v>24.8</v>
      </c>
      <c r="P8" s="169">
        <f t="shared" si="18"/>
        <v>-0.2</v>
      </c>
      <c r="Q8" s="169">
        <f t="shared" si="18"/>
        <v>-0.3</v>
      </c>
      <c r="R8" s="169">
        <f t="shared" si="18"/>
        <v>24.3</v>
      </c>
      <c r="S8" s="169">
        <f t="shared" si="18"/>
        <v>13.95</v>
      </c>
      <c r="T8" s="169">
        <f t="shared" si="18"/>
        <v>-0.05</v>
      </c>
      <c r="U8" s="169">
        <f t="shared" si="18"/>
        <v>-7.4999999999999997E-2</v>
      </c>
      <c r="V8" s="169">
        <f t="shared" si="18"/>
        <v>13.824999999999999</v>
      </c>
      <c r="X8" s="70">
        <v>187</v>
      </c>
      <c r="Y8" s="60">
        <v>0</v>
      </c>
      <c r="Z8" s="61"/>
      <c r="AA8" s="33">
        <f t="shared" si="3"/>
        <v>0</v>
      </c>
      <c r="AB8" s="33">
        <f t="shared" si="4"/>
        <v>0</v>
      </c>
      <c r="AC8" s="33">
        <f t="shared" si="5"/>
        <v>0</v>
      </c>
      <c r="AD8" s="33">
        <f t="shared" si="6"/>
        <v>0</v>
      </c>
      <c r="AE8" s="33">
        <f t="shared" si="7"/>
        <v>0</v>
      </c>
      <c r="AF8" s="33">
        <f t="shared" si="8"/>
        <v>0</v>
      </c>
      <c r="AG8" s="62">
        <f t="shared" si="9"/>
        <v>0</v>
      </c>
    </row>
    <row r="9" spans="1:33" ht="16.8" customHeight="1">
      <c r="A9" s="325">
        <v>46175</v>
      </c>
      <c r="B9" s="167"/>
      <c r="C9" s="167"/>
      <c r="D9" s="167"/>
      <c r="E9" s="168"/>
      <c r="F9" s="31" t="s">
        <v>11</v>
      </c>
      <c r="G9" s="32">
        <f>G6-G7</f>
        <v>14</v>
      </c>
      <c r="H9" s="32">
        <f t="shared" ref="H9:V9" si="19">H6-H7</f>
        <v>-1</v>
      </c>
      <c r="I9" s="32">
        <f t="shared" si="19"/>
        <v>-1.5</v>
      </c>
      <c r="J9" s="32">
        <f t="shared" si="19"/>
        <v>11.5</v>
      </c>
      <c r="K9" s="32">
        <f t="shared" si="19"/>
        <v>50</v>
      </c>
      <c r="L9" s="32">
        <f t="shared" si="19"/>
        <v>0</v>
      </c>
      <c r="M9" s="32">
        <f t="shared" si="19"/>
        <v>0</v>
      </c>
      <c r="N9" s="32">
        <f t="shared" si="19"/>
        <v>50</v>
      </c>
      <c r="O9" s="32">
        <f t="shared" si="19"/>
        <v>24.8</v>
      </c>
      <c r="P9" s="32">
        <f t="shared" si="19"/>
        <v>-0.2</v>
      </c>
      <c r="Q9" s="32">
        <f t="shared" si="19"/>
        <v>-0.3</v>
      </c>
      <c r="R9" s="32">
        <f t="shared" si="19"/>
        <v>24.3</v>
      </c>
      <c r="S9" s="32">
        <f t="shared" si="19"/>
        <v>13.95</v>
      </c>
      <c r="T9" s="32">
        <f t="shared" si="19"/>
        <v>-0.05</v>
      </c>
      <c r="U9" s="32">
        <f t="shared" si="19"/>
        <v>-7.4999999999999997E-2</v>
      </c>
      <c r="V9" s="32">
        <f t="shared" si="19"/>
        <v>13.824999999999999</v>
      </c>
      <c r="X9" s="70">
        <v>188</v>
      </c>
      <c r="Y9" s="60">
        <v>0</v>
      </c>
      <c r="Z9" s="60">
        <v>0</v>
      </c>
      <c r="AA9" s="33">
        <f t="shared" si="3"/>
        <v>0</v>
      </c>
      <c r="AB9" s="33">
        <f t="shared" si="4"/>
        <v>0</v>
      </c>
      <c r="AC9" s="33">
        <f t="shared" si="5"/>
        <v>0</v>
      </c>
      <c r="AD9" s="33">
        <f t="shared" si="6"/>
        <v>0</v>
      </c>
      <c r="AE9" s="33">
        <f t="shared" si="7"/>
        <v>0</v>
      </c>
      <c r="AF9" s="33">
        <f t="shared" si="8"/>
        <v>0</v>
      </c>
      <c r="AG9" s="62">
        <f t="shared" si="9"/>
        <v>0</v>
      </c>
    </row>
    <row r="10" spans="1:33" ht="16.8" customHeight="1">
      <c r="A10" s="326"/>
      <c r="B10" s="167"/>
      <c r="C10" s="167"/>
      <c r="D10" s="167"/>
      <c r="E10" s="168"/>
      <c r="F10" s="31" t="s">
        <v>2</v>
      </c>
      <c r="G10" s="58">
        <v>0</v>
      </c>
      <c r="H10" s="58">
        <v>0</v>
      </c>
      <c r="I10" s="58">
        <v>0</v>
      </c>
      <c r="J10" s="56">
        <f t="shared" ref="J10:J11" si="20">I10+H10+G10</f>
        <v>0</v>
      </c>
      <c r="K10" s="59">
        <v>0</v>
      </c>
      <c r="L10" s="59">
        <v>0</v>
      </c>
      <c r="M10" s="59">
        <v>0</v>
      </c>
      <c r="N10" s="57">
        <v>2</v>
      </c>
      <c r="O10" s="58">
        <v>0</v>
      </c>
      <c r="P10" s="58">
        <v>0</v>
      </c>
      <c r="Q10" s="58">
        <v>0</v>
      </c>
      <c r="R10" s="56">
        <f t="shared" ref="R10:R11" si="21">Q10+P10+O10</f>
        <v>0</v>
      </c>
      <c r="S10" s="58">
        <v>0</v>
      </c>
      <c r="T10" s="58">
        <v>0</v>
      </c>
      <c r="U10" s="58">
        <v>0</v>
      </c>
      <c r="V10" s="56">
        <f t="shared" ref="V10:V11" si="22">U10+T10+S10</f>
        <v>0</v>
      </c>
      <c r="X10" s="70">
        <v>189</v>
      </c>
      <c r="Y10" s="60">
        <v>0</v>
      </c>
      <c r="Z10" s="60">
        <v>0</v>
      </c>
      <c r="AA10" s="33">
        <f t="shared" si="3"/>
        <v>0</v>
      </c>
      <c r="AB10" s="33">
        <f t="shared" si="4"/>
        <v>0</v>
      </c>
      <c r="AC10" s="33">
        <f t="shared" si="5"/>
        <v>0</v>
      </c>
      <c r="AD10" s="33">
        <f t="shared" si="6"/>
        <v>0</v>
      </c>
      <c r="AE10" s="33">
        <f t="shared" si="7"/>
        <v>0</v>
      </c>
      <c r="AF10" s="33">
        <f t="shared" si="8"/>
        <v>0</v>
      </c>
      <c r="AG10" s="62">
        <f t="shared" si="9"/>
        <v>0</v>
      </c>
    </row>
    <row r="11" spans="1:33" s="13" customFormat="1" ht="16.8" customHeight="1">
      <c r="A11" s="326"/>
      <c r="B11" s="165"/>
      <c r="C11" s="165"/>
      <c r="D11" s="165"/>
      <c r="E11" s="166"/>
      <c r="F11" s="34" t="s">
        <v>17</v>
      </c>
      <c r="G11" s="35">
        <f>G9+G10</f>
        <v>14</v>
      </c>
      <c r="H11" s="35">
        <f t="shared" ref="H11:I11" si="23">H9+H10</f>
        <v>-1</v>
      </c>
      <c r="I11" s="35">
        <f t="shared" si="23"/>
        <v>-1.5</v>
      </c>
      <c r="J11" s="36">
        <f t="shared" si="20"/>
        <v>11.5</v>
      </c>
      <c r="K11" s="37">
        <f>K9+K10</f>
        <v>50</v>
      </c>
      <c r="L11" s="37">
        <f t="shared" ref="L11:M11" si="24">L9+L10</f>
        <v>0</v>
      </c>
      <c r="M11" s="37">
        <f t="shared" si="24"/>
        <v>0</v>
      </c>
      <c r="N11" s="159">
        <f t="shared" ref="N11" si="25">M11+L11+K11</f>
        <v>50</v>
      </c>
      <c r="O11" s="35">
        <f>O9+O10</f>
        <v>24.8</v>
      </c>
      <c r="P11" s="35">
        <f t="shared" ref="P11:Q11" si="26">P9+P10</f>
        <v>-0.2</v>
      </c>
      <c r="Q11" s="35">
        <f t="shared" si="26"/>
        <v>-0.3</v>
      </c>
      <c r="R11" s="36">
        <f t="shared" si="21"/>
        <v>24.3</v>
      </c>
      <c r="S11" s="35">
        <f>S9+S10</f>
        <v>13.95</v>
      </c>
      <c r="T11" s="35">
        <f t="shared" ref="T11:U11" si="27">T9+T10</f>
        <v>-0.05</v>
      </c>
      <c r="U11" s="35">
        <f t="shared" si="27"/>
        <v>-7.4999999999999997E-2</v>
      </c>
      <c r="V11" s="36">
        <f t="shared" si="22"/>
        <v>13.824999999999999</v>
      </c>
      <c r="X11" s="70">
        <v>190</v>
      </c>
      <c r="Y11" s="60">
        <v>0</v>
      </c>
      <c r="Z11" s="60"/>
      <c r="AA11" s="33">
        <f t="shared" si="3"/>
        <v>0</v>
      </c>
      <c r="AB11" s="33">
        <f t="shared" si="4"/>
        <v>0</v>
      </c>
      <c r="AC11" s="33">
        <f t="shared" si="5"/>
        <v>0</v>
      </c>
      <c r="AD11" s="33">
        <f t="shared" si="6"/>
        <v>0</v>
      </c>
      <c r="AE11" s="33">
        <f t="shared" si="7"/>
        <v>0</v>
      </c>
      <c r="AF11" s="33">
        <f t="shared" si="8"/>
        <v>0</v>
      </c>
      <c r="AG11" s="62">
        <f t="shared" si="9"/>
        <v>0</v>
      </c>
    </row>
    <row r="12" spans="1:33" s="15" customFormat="1" ht="16.8" customHeight="1">
      <c r="A12" s="326"/>
      <c r="B12" s="310">
        <v>9</v>
      </c>
      <c r="C12" s="310">
        <v>7</v>
      </c>
      <c r="D12" s="310">
        <v>6</v>
      </c>
      <c r="E12" s="312">
        <f>D12+C12+B12</f>
        <v>22</v>
      </c>
      <c r="F12" s="39" t="s">
        <v>12</v>
      </c>
      <c r="G12" s="169">
        <f>B12*0.1</f>
        <v>0.9</v>
      </c>
      <c r="H12" s="169">
        <f>C12*0.1</f>
        <v>0.70000000000000007</v>
      </c>
      <c r="I12" s="169">
        <f>D12*0.15</f>
        <v>0.89999999999999991</v>
      </c>
      <c r="J12" s="169">
        <f>I12+H12+G12</f>
        <v>2.5</v>
      </c>
      <c r="K12" s="156"/>
      <c r="L12" s="156"/>
      <c r="M12" s="156"/>
      <c r="N12" s="156">
        <f>M12+L12+K12</f>
        <v>0</v>
      </c>
      <c r="O12" s="169">
        <f>B12*0.02</f>
        <v>0.18</v>
      </c>
      <c r="P12" s="169">
        <f>C12*0.02</f>
        <v>0.14000000000000001</v>
      </c>
      <c r="Q12" s="169">
        <f>D12*0.03</f>
        <v>0.18</v>
      </c>
      <c r="R12" s="169">
        <f>Q12+P12+O12</f>
        <v>0.5</v>
      </c>
      <c r="S12" s="169">
        <f>B12*0.005</f>
        <v>4.4999999999999998E-2</v>
      </c>
      <c r="T12" s="169">
        <f>C12*0.005</f>
        <v>3.5000000000000003E-2</v>
      </c>
      <c r="U12" s="169">
        <f>D12*0.0075</f>
        <v>4.4999999999999998E-2</v>
      </c>
      <c r="V12" s="169">
        <f>U12+T12+S12</f>
        <v>0.125</v>
      </c>
      <c r="X12" s="70">
        <v>191</v>
      </c>
      <c r="Y12" s="60">
        <v>0</v>
      </c>
      <c r="Z12" s="61"/>
      <c r="AA12" s="33">
        <f t="shared" si="3"/>
        <v>0</v>
      </c>
      <c r="AB12" s="33">
        <f t="shared" si="4"/>
        <v>0</v>
      </c>
      <c r="AC12" s="33">
        <f t="shared" si="5"/>
        <v>0</v>
      </c>
      <c r="AD12" s="33">
        <f t="shared" si="6"/>
        <v>0</v>
      </c>
      <c r="AE12" s="33">
        <f t="shared" si="7"/>
        <v>0</v>
      </c>
      <c r="AF12" s="33">
        <f t="shared" si="8"/>
        <v>0</v>
      </c>
      <c r="AG12" s="62">
        <f t="shared" si="9"/>
        <v>0</v>
      </c>
    </row>
    <row r="13" spans="1:33" s="16" customFormat="1" ht="20.399999999999999" customHeight="1">
      <c r="A13" s="327"/>
      <c r="B13" s="311"/>
      <c r="C13" s="311"/>
      <c r="D13" s="311"/>
      <c r="E13" s="313"/>
      <c r="F13" s="39" t="s">
        <v>13</v>
      </c>
      <c r="G13" s="169">
        <f>G11-G12</f>
        <v>13.1</v>
      </c>
      <c r="H13" s="169">
        <f t="shared" ref="H13:V13" si="28">H11-H12</f>
        <v>-1.7000000000000002</v>
      </c>
      <c r="I13" s="169">
        <f t="shared" si="28"/>
        <v>-2.4</v>
      </c>
      <c r="J13" s="169">
        <f t="shared" si="28"/>
        <v>9</v>
      </c>
      <c r="K13" s="156">
        <f t="shared" si="28"/>
        <v>50</v>
      </c>
      <c r="L13" s="156">
        <f t="shared" si="28"/>
        <v>0</v>
      </c>
      <c r="M13" s="156">
        <f t="shared" si="28"/>
        <v>0</v>
      </c>
      <c r="N13" s="156">
        <f t="shared" si="28"/>
        <v>50</v>
      </c>
      <c r="O13" s="169">
        <f t="shared" si="28"/>
        <v>24.62</v>
      </c>
      <c r="P13" s="169">
        <f t="shared" si="28"/>
        <v>-0.34</v>
      </c>
      <c r="Q13" s="169">
        <f t="shared" si="28"/>
        <v>-0.48</v>
      </c>
      <c r="R13" s="169">
        <f t="shared" si="28"/>
        <v>23.8</v>
      </c>
      <c r="S13" s="169">
        <f t="shared" si="28"/>
        <v>13.904999999999999</v>
      </c>
      <c r="T13" s="169">
        <f t="shared" si="28"/>
        <v>-8.5000000000000006E-2</v>
      </c>
      <c r="U13" s="169">
        <f t="shared" si="28"/>
        <v>-0.12</v>
      </c>
      <c r="V13" s="169">
        <f t="shared" si="28"/>
        <v>13.7</v>
      </c>
      <c r="X13" s="70">
        <v>192</v>
      </c>
      <c r="Y13" s="60">
        <v>0</v>
      </c>
      <c r="Z13" s="61"/>
      <c r="AA13" s="33">
        <f t="shared" si="3"/>
        <v>0</v>
      </c>
      <c r="AB13" s="33">
        <f t="shared" si="4"/>
        <v>0</v>
      </c>
      <c r="AC13" s="33">
        <f t="shared" si="5"/>
        <v>0</v>
      </c>
      <c r="AD13" s="33">
        <f t="shared" si="6"/>
        <v>0</v>
      </c>
      <c r="AE13" s="33">
        <f t="shared" si="7"/>
        <v>0</v>
      </c>
      <c r="AF13" s="33">
        <f t="shared" si="8"/>
        <v>0</v>
      </c>
      <c r="AG13" s="62">
        <f t="shared" si="9"/>
        <v>0</v>
      </c>
    </row>
    <row r="14" spans="1:33" ht="16.8" customHeight="1">
      <c r="A14" s="325">
        <v>46176</v>
      </c>
      <c r="B14" s="167"/>
      <c r="C14" s="167"/>
      <c r="D14" s="167"/>
      <c r="E14" s="168"/>
      <c r="F14" s="31" t="s">
        <v>11</v>
      </c>
      <c r="G14" s="32">
        <f>G11-G12</f>
        <v>13.1</v>
      </c>
      <c r="H14" s="32">
        <f t="shared" ref="H14:V14" si="29">H11-H12</f>
        <v>-1.7000000000000002</v>
      </c>
      <c r="I14" s="32">
        <f t="shared" si="29"/>
        <v>-2.4</v>
      </c>
      <c r="J14" s="32">
        <f t="shared" si="29"/>
        <v>9</v>
      </c>
      <c r="K14" s="32">
        <f t="shared" si="29"/>
        <v>50</v>
      </c>
      <c r="L14" s="32">
        <f t="shared" si="29"/>
        <v>0</v>
      </c>
      <c r="M14" s="32">
        <f t="shared" si="29"/>
        <v>0</v>
      </c>
      <c r="N14" s="32">
        <f t="shared" si="29"/>
        <v>50</v>
      </c>
      <c r="O14" s="32">
        <f t="shared" si="29"/>
        <v>24.62</v>
      </c>
      <c r="P14" s="32">
        <f t="shared" si="29"/>
        <v>-0.34</v>
      </c>
      <c r="Q14" s="32">
        <f t="shared" si="29"/>
        <v>-0.48</v>
      </c>
      <c r="R14" s="32">
        <f t="shared" si="29"/>
        <v>23.8</v>
      </c>
      <c r="S14" s="32">
        <f t="shared" si="29"/>
        <v>13.904999999999999</v>
      </c>
      <c r="T14" s="32">
        <f t="shared" si="29"/>
        <v>-8.5000000000000006E-2</v>
      </c>
      <c r="U14" s="32">
        <f t="shared" si="29"/>
        <v>-0.12</v>
      </c>
      <c r="V14" s="32">
        <f t="shared" si="29"/>
        <v>13.7</v>
      </c>
      <c r="X14" s="70">
        <v>193</v>
      </c>
      <c r="Y14" s="60">
        <v>0</v>
      </c>
      <c r="Z14" s="60"/>
      <c r="AA14" s="33">
        <f t="shared" si="3"/>
        <v>0</v>
      </c>
      <c r="AB14" s="33">
        <f t="shared" si="4"/>
        <v>0</v>
      </c>
      <c r="AC14" s="33">
        <f t="shared" si="5"/>
        <v>0</v>
      </c>
      <c r="AD14" s="33">
        <f t="shared" si="6"/>
        <v>0</v>
      </c>
      <c r="AE14" s="33">
        <f t="shared" si="7"/>
        <v>0</v>
      </c>
      <c r="AF14" s="33">
        <f t="shared" si="8"/>
        <v>0</v>
      </c>
      <c r="AG14" s="62">
        <f t="shared" si="9"/>
        <v>0</v>
      </c>
    </row>
    <row r="15" spans="1:33" ht="16.8" customHeight="1">
      <c r="A15" s="326"/>
      <c r="B15" s="167"/>
      <c r="C15" s="167"/>
      <c r="D15" s="167"/>
      <c r="E15" s="168"/>
      <c r="F15" s="31" t="s">
        <v>2</v>
      </c>
      <c r="G15" s="58">
        <v>0</v>
      </c>
      <c r="H15" s="58">
        <v>0</v>
      </c>
      <c r="I15" s="58">
        <v>0</v>
      </c>
      <c r="J15" s="56">
        <f t="shared" ref="J15:J16" si="30">I15+H15+G15</f>
        <v>0</v>
      </c>
      <c r="K15" s="59">
        <v>0</v>
      </c>
      <c r="L15" s="59">
        <v>0</v>
      </c>
      <c r="M15" s="59">
        <v>0</v>
      </c>
      <c r="N15" s="57">
        <v>2</v>
      </c>
      <c r="O15" s="58">
        <v>0</v>
      </c>
      <c r="P15" s="58">
        <v>0</v>
      </c>
      <c r="Q15" s="58">
        <v>0</v>
      </c>
      <c r="R15" s="56">
        <f t="shared" ref="R15:R16" si="31">Q15+P15+O15</f>
        <v>0</v>
      </c>
      <c r="S15" s="58">
        <v>0</v>
      </c>
      <c r="T15" s="58">
        <v>0</v>
      </c>
      <c r="U15" s="58">
        <v>0</v>
      </c>
      <c r="V15" s="56">
        <f t="shared" ref="V15:V16" si="32">U15+T15+S15</f>
        <v>0</v>
      </c>
      <c r="X15" s="70">
        <v>194</v>
      </c>
      <c r="Y15" s="60">
        <v>0</v>
      </c>
      <c r="Z15" s="60"/>
      <c r="AA15" s="33">
        <f t="shared" si="3"/>
        <v>0</v>
      </c>
      <c r="AB15" s="33">
        <f t="shared" si="4"/>
        <v>0</v>
      </c>
      <c r="AC15" s="33">
        <f t="shared" si="5"/>
        <v>0</v>
      </c>
      <c r="AD15" s="33">
        <f t="shared" si="6"/>
        <v>0</v>
      </c>
      <c r="AE15" s="33">
        <f t="shared" si="7"/>
        <v>0</v>
      </c>
      <c r="AF15" s="33">
        <f t="shared" si="8"/>
        <v>0</v>
      </c>
      <c r="AG15" s="62">
        <f t="shared" si="9"/>
        <v>0</v>
      </c>
    </row>
    <row r="16" spans="1:33" s="13" customFormat="1" ht="16.8" customHeight="1">
      <c r="A16" s="326"/>
      <c r="B16" s="165"/>
      <c r="C16" s="165"/>
      <c r="D16" s="165"/>
      <c r="E16" s="166"/>
      <c r="F16" s="34" t="s">
        <v>17</v>
      </c>
      <c r="G16" s="35">
        <f>G14+G15</f>
        <v>13.1</v>
      </c>
      <c r="H16" s="35">
        <f t="shared" ref="H16:I16" si="33">H14+H15</f>
        <v>-1.7000000000000002</v>
      </c>
      <c r="I16" s="35">
        <f t="shared" si="33"/>
        <v>-2.4</v>
      </c>
      <c r="J16" s="36">
        <f t="shared" si="30"/>
        <v>9</v>
      </c>
      <c r="K16" s="37">
        <f>K14+K15</f>
        <v>50</v>
      </c>
      <c r="L16" s="37">
        <f t="shared" ref="L16:M16" si="34">L14+L15</f>
        <v>0</v>
      </c>
      <c r="M16" s="37">
        <f t="shared" si="34"/>
        <v>0</v>
      </c>
      <c r="N16" s="159">
        <f t="shared" ref="N16" si="35">M16+L16+K16</f>
        <v>50</v>
      </c>
      <c r="O16" s="35">
        <f>O14+O15</f>
        <v>24.62</v>
      </c>
      <c r="P16" s="35">
        <f t="shared" ref="P16:Q16" si="36">P14+P15</f>
        <v>-0.34</v>
      </c>
      <c r="Q16" s="35">
        <f t="shared" si="36"/>
        <v>-0.48</v>
      </c>
      <c r="R16" s="36">
        <f t="shared" si="31"/>
        <v>23.8</v>
      </c>
      <c r="S16" s="35">
        <f>S14+S15</f>
        <v>13.904999999999999</v>
      </c>
      <c r="T16" s="35">
        <f t="shared" ref="T16:U16" si="37">T14+T15</f>
        <v>-8.5000000000000006E-2</v>
      </c>
      <c r="U16" s="35">
        <f t="shared" si="37"/>
        <v>-0.12</v>
      </c>
      <c r="V16" s="36">
        <f t="shared" si="32"/>
        <v>13.7</v>
      </c>
      <c r="X16" s="70">
        <v>195</v>
      </c>
      <c r="Y16" s="60">
        <v>0</v>
      </c>
      <c r="Z16" s="60"/>
      <c r="AA16" s="33">
        <f t="shared" si="3"/>
        <v>0</v>
      </c>
      <c r="AB16" s="33">
        <f t="shared" si="4"/>
        <v>0</v>
      </c>
      <c r="AC16" s="33">
        <f t="shared" si="5"/>
        <v>0</v>
      </c>
      <c r="AD16" s="33">
        <f t="shared" si="6"/>
        <v>0</v>
      </c>
      <c r="AE16" s="33">
        <f t="shared" si="7"/>
        <v>0</v>
      </c>
      <c r="AF16" s="33">
        <f t="shared" si="8"/>
        <v>0</v>
      </c>
      <c r="AG16" s="62">
        <f t="shared" si="9"/>
        <v>0</v>
      </c>
    </row>
    <row r="17" spans="1:33" s="15" customFormat="1" ht="16.8" customHeight="1">
      <c r="A17" s="326"/>
      <c r="B17" s="310">
        <v>0</v>
      </c>
      <c r="C17" s="310">
        <v>0</v>
      </c>
      <c r="D17" s="310">
        <v>0</v>
      </c>
      <c r="E17" s="312">
        <f>D17+C17+B17</f>
        <v>0</v>
      </c>
      <c r="F17" s="39" t="s">
        <v>12</v>
      </c>
      <c r="G17" s="169">
        <f>B17*0.1</f>
        <v>0</v>
      </c>
      <c r="H17" s="169">
        <f>C17*0.1</f>
        <v>0</v>
      </c>
      <c r="I17" s="169">
        <f>D17*0.15</f>
        <v>0</v>
      </c>
      <c r="J17" s="169">
        <f>I17+H17+G17</f>
        <v>0</v>
      </c>
      <c r="K17" s="156"/>
      <c r="L17" s="156"/>
      <c r="M17" s="156"/>
      <c r="N17" s="156">
        <f>M17+L17+K17</f>
        <v>0</v>
      </c>
      <c r="O17" s="169">
        <f>B17*0.02</f>
        <v>0</v>
      </c>
      <c r="P17" s="169">
        <f>C17*0.02</f>
        <v>0</v>
      </c>
      <c r="Q17" s="169">
        <f>D17*0.03</f>
        <v>0</v>
      </c>
      <c r="R17" s="169">
        <f>Q17+P17+O17</f>
        <v>0</v>
      </c>
      <c r="S17" s="169">
        <f>B17*0.005</f>
        <v>0</v>
      </c>
      <c r="T17" s="169">
        <f>C17*0.005</f>
        <v>0</v>
      </c>
      <c r="U17" s="169">
        <f>D17*0.0075</f>
        <v>0</v>
      </c>
      <c r="V17" s="169">
        <f>U17+T17+S17</f>
        <v>0</v>
      </c>
      <c r="X17" s="70">
        <v>196</v>
      </c>
      <c r="Y17" s="60">
        <v>0</v>
      </c>
      <c r="Z17" s="61"/>
      <c r="AA17" s="33">
        <f t="shared" si="3"/>
        <v>0</v>
      </c>
      <c r="AB17" s="33">
        <f t="shared" si="4"/>
        <v>0</v>
      </c>
      <c r="AC17" s="33">
        <f t="shared" si="5"/>
        <v>0</v>
      </c>
      <c r="AD17" s="33">
        <f t="shared" si="6"/>
        <v>0</v>
      </c>
      <c r="AE17" s="33">
        <f t="shared" si="7"/>
        <v>0</v>
      </c>
      <c r="AF17" s="33">
        <f t="shared" si="8"/>
        <v>0</v>
      </c>
      <c r="AG17" s="62">
        <f t="shared" si="9"/>
        <v>0</v>
      </c>
    </row>
    <row r="18" spans="1:33" s="16" customFormat="1" ht="16.8" customHeight="1">
      <c r="A18" s="327"/>
      <c r="B18" s="311"/>
      <c r="C18" s="311"/>
      <c r="D18" s="311"/>
      <c r="E18" s="313"/>
      <c r="F18" s="39" t="s">
        <v>13</v>
      </c>
      <c r="G18" s="169">
        <f>G16-G17</f>
        <v>13.1</v>
      </c>
      <c r="H18" s="169">
        <f t="shared" ref="H18:V18" si="38">H16-H17</f>
        <v>-1.7000000000000002</v>
      </c>
      <c r="I18" s="169">
        <f t="shared" si="38"/>
        <v>-2.4</v>
      </c>
      <c r="J18" s="169">
        <f t="shared" si="38"/>
        <v>9</v>
      </c>
      <c r="K18" s="156">
        <f t="shared" si="38"/>
        <v>50</v>
      </c>
      <c r="L18" s="156">
        <f t="shared" si="38"/>
        <v>0</v>
      </c>
      <c r="M18" s="156">
        <f t="shared" si="38"/>
        <v>0</v>
      </c>
      <c r="N18" s="156">
        <f t="shared" si="38"/>
        <v>50</v>
      </c>
      <c r="O18" s="169">
        <f t="shared" si="38"/>
        <v>24.62</v>
      </c>
      <c r="P18" s="169">
        <f t="shared" si="38"/>
        <v>-0.34</v>
      </c>
      <c r="Q18" s="169">
        <f t="shared" si="38"/>
        <v>-0.48</v>
      </c>
      <c r="R18" s="169">
        <f t="shared" si="38"/>
        <v>23.8</v>
      </c>
      <c r="S18" s="169">
        <f t="shared" si="38"/>
        <v>13.904999999999999</v>
      </c>
      <c r="T18" s="169">
        <f t="shared" si="38"/>
        <v>-8.5000000000000006E-2</v>
      </c>
      <c r="U18" s="169">
        <f t="shared" si="38"/>
        <v>-0.12</v>
      </c>
      <c r="V18" s="169">
        <f t="shared" si="38"/>
        <v>13.7</v>
      </c>
      <c r="X18" s="70">
        <v>197</v>
      </c>
      <c r="Y18" s="60">
        <v>0</v>
      </c>
      <c r="Z18" s="61"/>
      <c r="AA18" s="33">
        <f t="shared" si="3"/>
        <v>0</v>
      </c>
      <c r="AB18" s="33">
        <f t="shared" si="4"/>
        <v>0</v>
      </c>
      <c r="AC18" s="33">
        <f t="shared" si="5"/>
        <v>0</v>
      </c>
      <c r="AD18" s="33">
        <f t="shared" si="6"/>
        <v>0</v>
      </c>
      <c r="AE18" s="33">
        <f t="shared" si="7"/>
        <v>0</v>
      </c>
      <c r="AF18" s="33">
        <f t="shared" si="8"/>
        <v>0</v>
      </c>
      <c r="AG18" s="62">
        <f t="shared" si="9"/>
        <v>0</v>
      </c>
    </row>
    <row r="19" spans="1:33" ht="16.8" customHeight="1">
      <c r="A19" s="325">
        <v>46177</v>
      </c>
      <c r="B19" s="167"/>
      <c r="C19" s="167"/>
      <c r="D19" s="167"/>
      <c r="E19" s="168"/>
      <c r="F19" s="31" t="s">
        <v>11</v>
      </c>
      <c r="G19" s="32">
        <f>G16-G17</f>
        <v>13.1</v>
      </c>
      <c r="H19" s="32">
        <f t="shared" ref="H19:V19" si="39">H16-H17</f>
        <v>-1.7000000000000002</v>
      </c>
      <c r="I19" s="32">
        <f t="shared" si="39"/>
        <v>-2.4</v>
      </c>
      <c r="J19" s="32">
        <f t="shared" si="39"/>
        <v>9</v>
      </c>
      <c r="K19" s="32">
        <f t="shared" si="39"/>
        <v>50</v>
      </c>
      <c r="L19" s="32">
        <f t="shared" si="39"/>
        <v>0</v>
      </c>
      <c r="M19" s="32">
        <f t="shared" si="39"/>
        <v>0</v>
      </c>
      <c r="N19" s="32">
        <f t="shared" si="39"/>
        <v>50</v>
      </c>
      <c r="O19" s="32">
        <f t="shared" si="39"/>
        <v>24.62</v>
      </c>
      <c r="P19" s="32">
        <f t="shared" si="39"/>
        <v>-0.34</v>
      </c>
      <c r="Q19" s="32">
        <f t="shared" si="39"/>
        <v>-0.48</v>
      </c>
      <c r="R19" s="32">
        <f t="shared" si="39"/>
        <v>23.8</v>
      </c>
      <c r="S19" s="32">
        <f t="shared" si="39"/>
        <v>13.904999999999999</v>
      </c>
      <c r="T19" s="32">
        <f t="shared" si="39"/>
        <v>-8.5000000000000006E-2</v>
      </c>
      <c r="U19" s="32">
        <f t="shared" si="39"/>
        <v>-0.12</v>
      </c>
      <c r="V19" s="32">
        <f t="shared" si="39"/>
        <v>13.7</v>
      </c>
      <c r="X19" s="70">
        <v>198</v>
      </c>
      <c r="Y19" s="60">
        <v>0</v>
      </c>
      <c r="Z19" s="60"/>
      <c r="AA19" s="33">
        <f t="shared" si="3"/>
        <v>0</v>
      </c>
      <c r="AB19" s="33">
        <f t="shared" si="4"/>
        <v>0</v>
      </c>
      <c r="AC19" s="33">
        <f t="shared" si="5"/>
        <v>0</v>
      </c>
      <c r="AD19" s="33">
        <f t="shared" si="6"/>
        <v>0</v>
      </c>
      <c r="AE19" s="33">
        <f t="shared" si="7"/>
        <v>0</v>
      </c>
      <c r="AF19" s="33">
        <f t="shared" si="8"/>
        <v>0</v>
      </c>
      <c r="AG19" s="62">
        <f t="shared" si="9"/>
        <v>0</v>
      </c>
    </row>
    <row r="20" spans="1:33" ht="16.8" customHeight="1">
      <c r="A20" s="326"/>
      <c r="B20" s="167"/>
      <c r="C20" s="167"/>
      <c r="D20" s="167"/>
      <c r="E20" s="168"/>
      <c r="F20" s="31" t="s">
        <v>2</v>
      </c>
      <c r="G20" s="58">
        <v>0</v>
      </c>
      <c r="H20" s="58">
        <v>0</v>
      </c>
      <c r="I20" s="58">
        <v>0</v>
      </c>
      <c r="J20" s="56">
        <f t="shared" ref="J20:J21" si="40">I20+H20+G20</f>
        <v>0</v>
      </c>
      <c r="K20" s="59">
        <v>0</v>
      </c>
      <c r="L20" s="59">
        <v>0</v>
      </c>
      <c r="M20" s="59">
        <v>0</v>
      </c>
      <c r="N20" s="57">
        <v>2</v>
      </c>
      <c r="O20" s="58">
        <v>0</v>
      </c>
      <c r="P20" s="58">
        <v>0</v>
      </c>
      <c r="Q20" s="58">
        <v>0</v>
      </c>
      <c r="R20" s="56">
        <f t="shared" ref="R20:R21" si="41">Q20+P20+O20</f>
        <v>0</v>
      </c>
      <c r="S20" s="58">
        <v>0</v>
      </c>
      <c r="T20" s="58">
        <v>0</v>
      </c>
      <c r="U20" s="58">
        <v>0</v>
      </c>
      <c r="V20" s="56">
        <f t="shared" ref="V20:V21" si="42">U20+T20+S20</f>
        <v>0</v>
      </c>
      <c r="X20" s="70">
        <v>199</v>
      </c>
      <c r="Y20" s="60">
        <v>0</v>
      </c>
      <c r="Z20" s="60"/>
      <c r="AA20" s="33">
        <f t="shared" si="3"/>
        <v>0</v>
      </c>
      <c r="AB20" s="33">
        <f t="shared" si="4"/>
        <v>0</v>
      </c>
      <c r="AC20" s="33">
        <f t="shared" si="5"/>
        <v>0</v>
      </c>
      <c r="AD20" s="33">
        <f t="shared" si="6"/>
        <v>0</v>
      </c>
      <c r="AE20" s="33">
        <f t="shared" si="7"/>
        <v>0</v>
      </c>
      <c r="AF20" s="33">
        <f t="shared" si="8"/>
        <v>0</v>
      </c>
      <c r="AG20" s="62">
        <f t="shared" si="9"/>
        <v>0</v>
      </c>
    </row>
    <row r="21" spans="1:33" s="13" customFormat="1" ht="16.8" customHeight="1">
      <c r="A21" s="326"/>
      <c r="B21" s="165"/>
      <c r="C21" s="165"/>
      <c r="D21" s="165"/>
      <c r="E21" s="166"/>
      <c r="F21" s="34" t="s">
        <v>17</v>
      </c>
      <c r="G21" s="35">
        <f>G19+G20</f>
        <v>13.1</v>
      </c>
      <c r="H21" s="35">
        <f t="shared" ref="H21:I21" si="43">H19+H20</f>
        <v>-1.7000000000000002</v>
      </c>
      <c r="I21" s="35">
        <f t="shared" si="43"/>
        <v>-2.4</v>
      </c>
      <c r="J21" s="36">
        <f t="shared" si="40"/>
        <v>9</v>
      </c>
      <c r="K21" s="37">
        <f>K19+K20</f>
        <v>50</v>
      </c>
      <c r="L21" s="37">
        <f t="shared" ref="L21:M21" si="44">L19+L20</f>
        <v>0</v>
      </c>
      <c r="M21" s="37">
        <f t="shared" si="44"/>
        <v>0</v>
      </c>
      <c r="N21" s="159">
        <f t="shared" ref="N21" si="45">M21+L21+K21</f>
        <v>50</v>
      </c>
      <c r="O21" s="35">
        <f>O19+O20</f>
        <v>24.62</v>
      </c>
      <c r="P21" s="35">
        <f t="shared" ref="P21:Q21" si="46">P19+P20</f>
        <v>-0.34</v>
      </c>
      <c r="Q21" s="35">
        <f t="shared" si="46"/>
        <v>-0.48</v>
      </c>
      <c r="R21" s="36">
        <f t="shared" si="41"/>
        <v>23.8</v>
      </c>
      <c r="S21" s="35">
        <f>S19+S20</f>
        <v>13.904999999999999</v>
      </c>
      <c r="T21" s="35">
        <f t="shared" ref="T21:U21" si="47">T19+T20</f>
        <v>-8.5000000000000006E-2</v>
      </c>
      <c r="U21" s="35">
        <f t="shared" si="47"/>
        <v>-0.12</v>
      </c>
      <c r="V21" s="36">
        <f t="shared" si="42"/>
        <v>13.7</v>
      </c>
      <c r="X21" s="70">
        <v>200</v>
      </c>
      <c r="Y21" s="60">
        <v>0</v>
      </c>
      <c r="Z21" s="60"/>
      <c r="AA21" s="33">
        <f t="shared" si="3"/>
        <v>0</v>
      </c>
      <c r="AB21" s="33">
        <f t="shared" si="4"/>
        <v>0</v>
      </c>
      <c r="AC21" s="33">
        <f t="shared" si="5"/>
        <v>0</v>
      </c>
      <c r="AD21" s="33">
        <f t="shared" si="6"/>
        <v>0</v>
      </c>
      <c r="AE21" s="33">
        <f t="shared" si="7"/>
        <v>0</v>
      </c>
      <c r="AF21" s="33">
        <f t="shared" si="8"/>
        <v>0</v>
      </c>
      <c r="AG21" s="62">
        <f t="shared" si="9"/>
        <v>0</v>
      </c>
    </row>
    <row r="22" spans="1:33" s="15" customFormat="1" ht="16.8" customHeight="1">
      <c r="A22" s="326"/>
      <c r="B22" s="310">
        <v>0</v>
      </c>
      <c r="C22" s="310">
        <v>0</v>
      </c>
      <c r="D22" s="310">
        <v>0</v>
      </c>
      <c r="E22" s="312">
        <f>D22+C22+B22</f>
        <v>0</v>
      </c>
      <c r="F22" s="39" t="s">
        <v>12</v>
      </c>
      <c r="G22" s="169">
        <f>B22*0.1</f>
        <v>0</v>
      </c>
      <c r="H22" s="169">
        <f>C22*0.1</f>
        <v>0</v>
      </c>
      <c r="I22" s="169">
        <f>D22*0.15</f>
        <v>0</v>
      </c>
      <c r="J22" s="169">
        <f>I22+H22+G22</f>
        <v>0</v>
      </c>
      <c r="K22" s="156"/>
      <c r="L22" s="156"/>
      <c r="M22" s="156"/>
      <c r="N22" s="156">
        <f>M22+L22+K22</f>
        <v>0</v>
      </c>
      <c r="O22" s="169">
        <f>B22*0.02</f>
        <v>0</v>
      </c>
      <c r="P22" s="169">
        <f>C22*0.02</f>
        <v>0</v>
      </c>
      <c r="Q22" s="169">
        <f>D22*0.03</f>
        <v>0</v>
      </c>
      <c r="R22" s="169">
        <f>Q22+P22+O22</f>
        <v>0</v>
      </c>
      <c r="S22" s="169">
        <f>B22*0.005</f>
        <v>0</v>
      </c>
      <c r="T22" s="169">
        <f>C22*0.005</f>
        <v>0</v>
      </c>
      <c r="U22" s="169">
        <f>D22*0.0075</f>
        <v>0</v>
      </c>
      <c r="V22" s="169">
        <f>U22+T22+S22</f>
        <v>0</v>
      </c>
      <c r="X22" s="70">
        <v>201</v>
      </c>
      <c r="Y22" s="60">
        <v>0</v>
      </c>
      <c r="Z22" s="61"/>
      <c r="AA22" s="33">
        <f t="shared" si="3"/>
        <v>0</v>
      </c>
      <c r="AB22" s="33">
        <f t="shared" si="4"/>
        <v>0</v>
      </c>
      <c r="AC22" s="33">
        <f t="shared" si="5"/>
        <v>0</v>
      </c>
      <c r="AD22" s="33">
        <f t="shared" si="6"/>
        <v>0</v>
      </c>
      <c r="AE22" s="33">
        <f t="shared" si="7"/>
        <v>0</v>
      </c>
      <c r="AF22" s="33">
        <f t="shared" si="8"/>
        <v>0</v>
      </c>
      <c r="AG22" s="62">
        <f t="shared" si="9"/>
        <v>0</v>
      </c>
    </row>
    <row r="23" spans="1:33" s="16" customFormat="1" ht="19.2" customHeight="1">
      <c r="A23" s="327"/>
      <c r="B23" s="311"/>
      <c r="C23" s="311"/>
      <c r="D23" s="311"/>
      <c r="E23" s="313"/>
      <c r="F23" s="39" t="s">
        <v>13</v>
      </c>
      <c r="G23" s="169">
        <f>G21-G22</f>
        <v>13.1</v>
      </c>
      <c r="H23" s="169">
        <f t="shared" ref="H23:V23" si="48">H21-H22</f>
        <v>-1.7000000000000002</v>
      </c>
      <c r="I23" s="169">
        <f t="shared" si="48"/>
        <v>-2.4</v>
      </c>
      <c r="J23" s="169">
        <f t="shared" si="48"/>
        <v>9</v>
      </c>
      <c r="K23" s="156">
        <f t="shared" si="48"/>
        <v>50</v>
      </c>
      <c r="L23" s="156">
        <f t="shared" si="48"/>
        <v>0</v>
      </c>
      <c r="M23" s="156">
        <f t="shared" si="48"/>
        <v>0</v>
      </c>
      <c r="N23" s="156">
        <f t="shared" si="48"/>
        <v>50</v>
      </c>
      <c r="O23" s="169">
        <f t="shared" si="48"/>
        <v>24.62</v>
      </c>
      <c r="P23" s="169">
        <f t="shared" si="48"/>
        <v>-0.34</v>
      </c>
      <c r="Q23" s="169">
        <f t="shared" si="48"/>
        <v>-0.48</v>
      </c>
      <c r="R23" s="169">
        <f t="shared" si="48"/>
        <v>23.8</v>
      </c>
      <c r="S23" s="169">
        <f t="shared" si="48"/>
        <v>13.904999999999999</v>
      </c>
      <c r="T23" s="169">
        <f t="shared" si="48"/>
        <v>-8.5000000000000006E-2</v>
      </c>
      <c r="U23" s="169">
        <f t="shared" si="48"/>
        <v>-0.12</v>
      </c>
      <c r="V23" s="169">
        <f t="shared" si="48"/>
        <v>13.7</v>
      </c>
      <c r="X23" s="70">
        <v>202</v>
      </c>
      <c r="Y23" s="60">
        <v>0</v>
      </c>
      <c r="Z23" s="61"/>
      <c r="AA23" s="33">
        <f t="shared" si="3"/>
        <v>0</v>
      </c>
      <c r="AB23" s="33">
        <f t="shared" si="4"/>
        <v>0</v>
      </c>
      <c r="AC23" s="33">
        <f t="shared" si="5"/>
        <v>0</v>
      </c>
      <c r="AD23" s="33">
        <f t="shared" si="6"/>
        <v>0</v>
      </c>
      <c r="AE23" s="33">
        <f t="shared" si="7"/>
        <v>0</v>
      </c>
      <c r="AF23" s="33">
        <f t="shared" si="8"/>
        <v>0</v>
      </c>
      <c r="AG23" s="62">
        <f t="shared" si="9"/>
        <v>0</v>
      </c>
    </row>
    <row r="24" spans="1:33" ht="16.8" customHeight="1">
      <c r="A24" s="325">
        <v>46178</v>
      </c>
      <c r="B24" s="167"/>
      <c r="C24" s="167"/>
      <c r="D24" s="167"/>
      <c r="E24" s="168"/>
      <c r="F24" s="31" t="s">
        <v>11</v>
      </c>
      <c r="G24" s="32">
        <f>G21-G22</f>
        <v>13.1</v>
      </c>
      <c r="H24" s="32">
        <f t="shared" ref="H24:V24" si="49">H21-H22</f>
        <v>-1.7000000000000002</v>
      </c>
      <c r="I24" s="32">
        <f t="shared" si="49"/>
        <v>-2.4</v>
      </c>
      <c r="J24" s="32">
        <f t="shared" si="49"/>
        <v>9</v>
      </c>
      <c r="K24" s="32">
        <f t="shared" si="49"/>
        <v>50</v>
      </c>
      <c r="L24" s="32">
        <f t="shared" si="49"/>
        <v>0</v>
      </c>
      <c r="M24" s="32">
        <f t="shared" si="49"/>
        <v>0</v>
      </c>
      <c r="N24" s="32">
        <f t="shared" si="49"/>
        <v>50</v>
      </c>
      <c r="O24" s="32">
        <f t="shared" si="49"/>
        <v>24.62</v>
      </c>
      <c r="P24" s="32">
        <f t="shared" si="49"/>
        <v>-0.34</v>
      </c>
      <c r="Q24" s="32">
        <f t="shared" si="49"/>
        <v>-0.48</v>
      </c>
      <c r="R24" s="32">
        <f t="shared" si="49"/>
        <v>23.8</v>
      </c>
      <c r="S24" s="32">
        <f t="shared" si="49"/>
        <v>13.904999999999999</v>
      </c>
      <c r="T24" s="32">
        <f t="shared" si="49"/>
        <v>-8.5000000000000006E-2</v>
      </c>
      <c r="U24" s="32">
        <f t="shared" si="49"/>
        <v>-0.12</v>
      </c>
      <c r="V24" s="32">
        <f t="shared" si="49"/>
        <v>13.7</v>
      </c>
      <c r="X24" s="70">
        <v>203</v>
      </c>
      <c r="Y24" s="60">
        <v>0</v>
      </c>
      <c r="Z24" s="60"/>
      <c r="AA24" s="33">
        <f t="shared" si="3"/>
        <v>0</v>
      </c>
      <c r="AB24" s="33">
        <f t="shared" si="4"/>
        <v>0</v>
      </c>
      <c r="AC24" s="33">
        <f t="shared" si="5"/>
        <v>0</v>
      </c>
      <c r="AD24" s="33">
        <f t="shared" si="6"/>
        <v>0</v>
      </c>
      <c r="AE24" s="33">
        <f t="shared" si="7"/>
        <v>0</v>
      </c>
      <c r="AF24" s="33">
        <f t="shared" si="8"/>
        <v>0</v>
      </c>
      <c r="AG24" s="62">
        <f t="shared" si="9"/>
        <v>0</v>
      </c>
    </row>
    <row r="25" spans="1:33" ht="16.8" customHeight="1">
      <c r="A25" s="326"/>
      <c r="B25" s="167"/>
      <c r="C25" s="167"/>
      <c r="D25" s="167"/>
      <c r="E25" s="168"/>
      <c r="F25" s="31" t="s">
        <v>2</v>
      </c>
      <c r="G25" s="58">
        <v>0</v>
      </c>
      <c r="H25" s="58">
        <v>0</v>
      </c>
      <c r="I25" s="58">
        <v>0</v>
      </c>
      <c r="J25" s="56">
        <f t="shared" ref="J25:J26" si="50">I25+H25+G25</f>
        <v>0</v>
      </c>
      <c r="K25" s="59">
        <v>0</v>
      </c>
      <c r="L25" s="59">
        <v>0</v>
      </c>
      <c r="M25" s="59">
        <v>0</v>
      </c>
      <c r="N25" s="57">
        <v>2</v>
      </c>
      <c r="O25" s="58">
        <v>0</v>
      </c>
      <c r="P25" s="58">
        <v>0</v>
      </c>
      <c r="Q25" s="58">
        <v>0</v>
      </c>
      <c r="R25" s="56">
        <f t="shared" ref="R25:R26" si="51">Q25+P25+O25</f>
        <v>0</v>
      </c>
      <c r="S25" s="58">
        <v>0</v>
      </c>
      <c r="T25" s="58">
        <v>0</v>
      </c>
      <c r="U25" s="58">
        <v>0</v>
      </c>
      <c r="V25" s="56">
        <f t="shared" ref="V25:V26" si="52">U25+T25+S25</f>
        <v>0</v>
      </c>
      <c r="X25" s="70">
        <v>204</v>
      </c>
      <c r="Y25" s="60">
        <v>0</v>
      </c>
      <c r="Z25" s="60"/>
      <c r="AA25" s="33">
        <f t="shared" si="3"/>
        <v>0</v>
      </c>
      <c r="AB25" s="33">
        <f t="shared" si="4"/>
        <v>0</v>
      </c>
      <c r="AC25" s="33">
        <f t="shared" si="5"/>
        <v>0</v>
      </c>
      <c r="AD25" s="33">
        <f t="shared" si="6"/>
        <v>0</v>
      </c>
      <c r="AE25" s="33">
        <f t="shared" si="7"/>
        <v>0</v>
      </c>
      <c r="AF25" s="33">
        <f t="shared" si="8"/>
        <v>0</v>
      </c>
      <c r="AG25" s="62">
        <f t="shared" si="9"/>
        <v>0</v>
      </c>
    </row>
    <row r="26" spans="1:33" s="13" customFormat="1" ht="16.8" customHeight="1">
      <c r="A26" s="326"/>
      <c r="B26" s="165"/>
      <c r="C26" s="165"/>
      <c r="D26" s="165"/>
      <c r="E26" s="166"/>
      <c r="F26" s="34" t="s">
        <v>17</v>
      </c>
      <c r="G26" s="35">
        <f>G24+G25</f>
        <v>13.1</v>
      </c>
      <c r="H26" s="35">
        <f t="shared" ref="H26:I26" si="53">H24+H25</f>
        <v>-1.7000000000000002</v>
      </c>
      <c r="I26" s="35">
        <f t="shared" si="53"/>
        <v>-2.4</v>
      </c>
      <c r="J26" s="36">
        <f t="shared" si="50"/>
        <v>9</v>
      </c>
      <c r="K26" s="37">
        <f>K24+K25</f>
        <v>50</v>
      </c>
      <c r="L26" s="37">
        <f t="shared" ref="L26:M26" si="54">L24+L25</f>
        <v>0</v>
      </c>
      <c r="M26" s="37">
        <f t="shared" si="54"/>
        <v>0</v>
      </c>
      <c r="N26" s="159">
        <f t="shared" ref="N26" si="55">M26+L26+K26</f>
        <v>50</v>
      </c>
      <c r="O26" s="35">
        <f>O24+O25</f>
        <v>24.62</v>
      </c>
      <c r="P26" s="35">
        <f t="shared" ref="P26:Q26" si="56">P24+P25</f>
        <v>-0.34</v>
      </c>
      <c r="Q26" s="35">
        <f t="shared" si="56"/>
        <v>-0.48</v>
      </c>
      <c r="R26" s="36">
        <f t="shared" si="51"/>
        <v>23.8</v>
      </c>
      <c r="S26" s="35">
        <f>S24+S25</f>
        <v>13.904999999999999</v>
      </c>
      <c r="T26" s="35">
        <f t="shared" ref="T26:U26" si="57">T24+T25</f>
        <v>-8.5000000000000006E-2</v>
      </c>
      <c r="U26" s="35">
        <f t="shared" si="57"/>
        <v>-0.12</v>
      </c>
      <c r="V26" s="36">
        <f t="shared" si="52"/>
        <v>13.7</v>
      </c>
      <c r="X26" s="70">
        <v>205</v>
      </c>
      <c r="Y26" s="60">
        <v>0</v>
      </c>
      <c r="Z26" s="60"/>
      <c r="AA26" s="33">
        <f t="shared" si="3"/>
        <v>0</v>
      </c>
      <c r="AB26" s="33">
        <f t="shared" si="4"/>
        <v>0</v>
      </c>
      <c r="AC26" s="33">
        <f t="shared" si="5"/>
        <v>0</v>
      </c>
      <c r="AD26" s="33">
        <f t="shared" si="6"/>
        <v>0</v>
      </c>
      <c r="AE26" s="33">
        <f t="shared" si="7"/>
        <v>0</v>
      </c>
      <c r="AF26" s="33">
        <f t="shared" si="8"/>
        <v>0</v>
      </c>
      <c r="AG26" s="62">
        <f t="shared" si="9"/>
        <v>0</v>
      </c>
    </row>
    <row r="27" spans="1:33" s="15" customFormat="1" ht="16.8" customHeight="1">
      <c r="A27" s="326"/>
      <c r="B27" s="310">
        <v>0</v>
      </c>
      <c r="C27" s="310">
        <v>0</v>
      </c>
      <c r="D27" s="310">
        <v>0</v>
      </c>
      <c r="E27" s="312">
        <f>D27+C27+B27</f>
        <v>0</v>
      </c>
      <c r="F27" s="39" t="s">
        <v>12</v>
      </c>
      <c r="G27" s="169">
        <f>B27*0.1</f>
        <v>0</v>
      </c>
      <c r="H27" s="169">
        <f>C27*0.1</f>
        <v>0</v>
      </c>
      <c r="I27" s="169">
        <f>D27*0.15</f>
        <v>0</v>
      </c>
      <c r="J27" s="169">
        <f>I27+H27+G27</f>
        <v>0</v>
      </c>
      <c r="K27" s="156"/>
      <c r="L27" s="156"/>
      <c r="M27" s="156"/>
      <c r="N27" s="156">
        <f>M27+L27+K27</f>
        <v>0</v>
      </c>
      <c r="O27" s="169">
        <f>B27*0.02</f>
        <v>0</v>
      </c>
      <c r="P27" s="169">
        <f>C27*0.02</f>
        <v>0</v>
      </c>
      <c r="Q27" s="169">
        <f>D27*0.03</f>
        <v>0</v>
      </c>
      <c r="R27" s="169">
        <f>Q27+P27+O27</f>
        <v>0</v>
      </c>
      <c r="S27" s="169">
        <f>B27*0.005</f>
        <v>0</v>
      </c>
      <c r="T27" s="169">
        <f>C27*0.005</f>
        <v>0</v>
      </c>
      <c r="U27" s="169">
        <f>D27*0.0075</f>
        <v>0</v>
      </c>
      <c r="V27" s="169">
        <f>U27+T27+S27</f>
        <v>0</v>
      </c>
      <c r="X27" s="70">
        <v>206</v>
      </c>
      <c r="Y27" s="60">
        <v>0</v>
      </c>
      <c r="Z27" s="61"/>
      <c r="AA27" s="33">
        <f t="shared" si="3"/>
        <v>0</v>
      </c>
      <c r="AB27" s="33">
        <f t="shared" si="4"/>
        <v>0</v>
      </c>
      <c r="AC27" s="33">
        <f t="shared" si="5"/>
        <v>0</v>
      </c>
      <c r="AD27" s="33">
        <f t="shared" si="6"/>
        <v>0</v>
      </c>
      <c r="AE27" s="33">
        <f t="shared" si="7"/>
        <v>0</v>
      </c>
      <c r="AF27" s="33">
        <f t="shared" si="8"/>
        <v>0</v>
      </c>
      <c r="AG27" s="62">
        <f t="shared" si="9"/>
        <v>0</v>
      </c>
    </row>
    <row r="28" spans="1:33" s="16" customFormat="1" ht="22.8" customHeight="1">
      <c r="A28" s="327"/>
      <c r="B28" s="311"/>
      <c r="C28" s="311"/>
      <c r="D28" s="311"/>
      <c r="E28" s="313"/>
      <c r="F28" s="39" t="s">
        <v>13</v>
      </c>
      <c r="G28" s="169">
        <f>G26-G27</f>
        <v>13.1</v>
      </c>
      <c r="H28" s="169">
        <f t="shared" ref="H28:V28" si="58">H26-H27</f>
        <v>-1.7000000000000002</v>
      </c>
      <c r="I28" s="169">
        <f t="shared" si="58"/>
        <v>-2.4</v>
      </c>
      <c r="J28" s="169">
        <f t="shared" si="58"/>
        <v>9</v>
      </c>
      <c r="K28" s="156">
        <f t="shared" si="58"/>
        <v>50</v>
      </c>
      <c r="L28" s="156">
        <f t="shared" si="58"/>
        <v>0</v>
      </c>
      <c r="M28" s="156">
        <f t="shared" si="58"/>
        <v>0</v>
      </c>
      <c r="N28" s="156">
        <f t="shared" si="58"/>
        <v>50</v>
      </c>
      <c r="O28" s="169">
        <f t="shared" si="58"/>
        <v>24.62</v>
      </c>
      <c r="P28" s="169">
        <f t="shared" si="58"/>
        <v>-0.34</v>
      </c>
      <c r="Q28" s="169">
        <f t="shared" si="58"/>
        <v>-0.48</v>
      </c>
      <c r="R28" s="169">
        <f t="shared" si="58"/>
        <v>23.8</v>
      </c>
      <c r="S28" s="169">
        <f t="shared" si="58"/>
        <v>13.904999999999999</v>
      </c>
      <c r="T28" s="169">
        <f t="shared" si="58"/>
        <v>-8.5000000000000006E-2</v>
      </c>
      <c r="U28" s="169">
        <f t="shared" si="58"/>
        <v>-0.12</v>
      </c>
      <c r="V28" s="169">
        <f t="shared" si="58"/>
        <v>13.7</v>
      </c>
      <c r="X28" s="70">
        <v>207</v>
      </c>
      <c r="Y28" s="60">
        <v>0</v>
      </c>
      <c r="Z28" s="61"/>
      <c r="AA28" s="33">
        <f t="shared" si="3"/>
        <v>0</v>
      </c>
      <c r="AB28" s="33">
        <f t="shared" si="4"/>
        <v>0</v>
      </c>
      <c r="AC28" s="33">
        <f t="shared" si="5"/>
        <v>0</v>
      </c>
      <c r="AD28" s="33">
        <f t="shared" si="6"/>
        <v>0</v>
      </c>
      <c r="AE28" s="33">
        <f t="shared" si="7"/>
        <v>0</v>
      </c>
      <c r="AF28" s="33">
        <f t="shared" si="8"/>
        <v>0</v>
      </c>
      <c r="AG28" s="62">
        <f t="shared" si="9"/>
        <v>0</v>
      </c>
    </row>
    <row r="29" spans="1:33" ht="16.8" customHeight="1">
      <c r="A29" s="325">
        <v>46179</v>
      </c>
      <c r="B29" s="167"/>
      <c r="C29" s="167"/>
      <c r="D29" s="167"/>
      <c r="E29" s="168"/>
      <c r="F29" s="31" t="s">
        <v>11</v>
      </c>
      <c r="G29" s="32">
        <f>G26-G27</f>
        <v>13.1</v>
      </c>
      <c r="H29" s="32">
        <f t="shared" ref="H29:V29" si="59">H26-H27</f>
        <v>-1.7000000000000002</v>
      </c>
      <c r="I29" s="32">
        <f t="shared" si="59"/>
        <v>-2.4</v>
      </c>
      <c r="J29" s="32">
        <f t="shared" si="59"/>
        <v>9</v>
      </c>
      <c r="K29" s="32">
        <f t="shared" si="59"/>
        <v>50</v>
      </c>
      <c r="L29" s="32">
        <f t="shared" si="59"/>
        <v>0</v>
      </c>
      <c r="M29" s="32">
        <f t="shared" si="59"/>
        <v>0</v>
      </c>
      <c r="N29" s="32">
        <f t="shared" si="59"/>
        <v>50</v>
      </c>
      <c r="O29" s="32">
        <f t="shared" si="59"/>
        <v>24.62</v>
      </c>
      <c r="P29" s="32">
        <f t="shared" si="59"/>
        <v>-0.34</v>
      </c>
      <c r="Q29" s="32">
        <f t="shared" si="59"/>
        <v>-0.48</v>
      </c>
      <c r="R29" s="32">
        <f t="shared" si="59"/>
        <v>23.8</v>
      </c>
      <c r="S29" s="32">
        <f t="shared" si="59"/>
        <v>13.904999999999999</v>
      </c>
      <c r="T29" s="32">
        <f t="shared" si="59"/>
        <v>-8.5000000000000006E-2</v>
      </c>
      <c r="U29" s="32">
        <f t="shared" si="59"/>
        <v>-0.12</v>
      </c>
      <c r="V29" s="32">
        <f t="shared" si="59"/>
        <v>13.7</v>
      </c>
      <c r="X29" s="70">
        <v>208</v>
      </c>
      <c r="Y29" s="60">
        <v>0</v>
      </c>
      <c r="Z29" s="60"/>
      <c r="AA29" s="33">
        <f t="shared" si="3"/>
        <v>0</v>
      </c>
      <c r="AB29" s="33">
        <f t="shared" si="4"/>
        <v>0</v>
      </c>
      <c r="AC29" s="33">
        <f t="shared" si="5"/>
        <v>0</v>
      </c>
      <c r="AD29" s="33">
        <f t="shared" si="6"/>
        <v>0</v>
      </c>
      <c r="AE29" s="33">
        <f t="shared" si="7"/>
        <v>0</v>
      </c>
      <c r="AF29" s="33">
        <f t="shared" si="8"/>
        <v>0</v>
      </c>
      <c r="AG29" s="62">
        <f t="shared" si="9"/>
        <v>0</v>
      </c>
    </row>
    <row r="30" spans="1:33" ht="16.8" customHeight="1">
      <c r="A30" s="326"/>
      <c r="B30" s="167"/>
      <c r="C30" s="167"/>
      <c r="D30" s="167"/>
      <c r="E30" s="168"/>
      <c r="F30" s="31" t="s">
        <v>2</v>
      </c>
      <c r="G30" s="58">
        <v>0</v>
      </c>
      <c r="H30" s="58">
        <v>0</v>
      </c>
      <c r="I30" s="58">
        <v>0</v>
      </c>
      <c r="J30" s="56">
        <f t="shared" ref="J30:J31" si="60">I30+H30+G30</f>
        <v>0</v>
      </c>
      <c r="K30" s="59">
        <v>0</v>
      </c>
      <c r="L30" s="59">
        <v>0</v>
      </c>
      <c r="M30" s="59">
        <v>0</v>
      </c>
      <c r="N30" s="57">
        <v>2</v>
      </c>
      <c r="O30" s="58">
        <v>0</v>
      </c>
      <c r="P30" s="58">
        <v>0</v>
      </c>
      <c r="Q30" s="58">
        <v>0</v>
      </c>
      <c r="R30" s="56">
        <f t="shared" ref="R30:R31" si="61">Q30+P30+O30</f>
        <v>0</v>
      </c>
      <c r="S30" s="58">
        <v>0</v>
      </c>
      <c r="T30" s="58">
        <v>0</v>
      </c>
      <c r="U30" s="58">
        <v>0</v>
      </c>
      <c r="V30" s="56">
        <f t="shared" ref="V30:V31" si="62">U30+T30+S30</f>
        <v>0</v>
      </c>
      <c r="X30" s="70">
        <v>209</v>
      </c>
      <c r="Y30" s="60">
        <v>0</v>
      </c>
      <c r="Z30" s="60"/>
      <c r="AA30" s="33">
        <f t="shared" si="3"/>
        <v>0</v>
      </c>
      <c r="AB30" s="33">
        <f t="shared" si="4"/>
        <v>0</v>
      </c>
      <c r="AC30" s="33">
        <f t="shared" si="5"/>
        <v>0</v>
      </c>
      <c r="AD30" s="33">
        <f t="shared" si="6"/>
        <v>0</v>
      </c>
      <c r="AE30" s="33">
        <f t="shared" si="7"/>
        <v>0</v>
      </c>
      <c r="AF30" s="33">
        <f t="shared" si="8"/>
        <v>0</v>
      </c>
      <c r="AG30" s="62">
        <f t="shared" si="9"/>
        <v>0</v>
      </c>
    </row>
    <row r="31" spans="1:33" s="13" customFormat="1" ht="16.8" customHeight="1">
      <c r="A31" s="326"/>
      <c r="B31" s="165"/>
      <c r="C31" s="165"/>
      <c r="D31" s="165"/>
      <c r="E31" s="166"/>
      <c r="F31" s="34" t="s">
        <v>17</v>
      </c>
      <c r="G31" s="35">
        <f>G29+G30</f>
        <v>13.1</v>
      </c>
      <c r="H31" s="35">
        <f t="shared" ref="H31:I31" si="63">H29+H30</f>
        <v>-1.7000000000000002</v>
      </c>
      <c r="I31" s="35">
        <f t="shared" si="63"/>
        <v>-2.4</v>
      </c>
      <c r="J31" s="36">
        <f t="shared" si="60"/>
        <v>9</v>
      </c>
      <c r="K31" s="37">
        <f>K29+K30</f>
        <v>50</v>
      </c>
      <c r="L31" s="37">
        <f t="shared" ref="L31:M31" si="64">L29+L30</f>
        <v>0</v>
      </c>
      <c r="M31" s="37">
        <f t="shared" si="64"/>
        <v>0</v>
      </c>
      <c r="N31" s="159">
        <f t="shared" ref="N31" si="65">M31+L31+K31</f>
        <v>50</v>
      </c>
      <c r="O31" s="35">
        <f>O29+O30</f>
        <v>24.62</v>
      </c>
      <c r="P31" s="35">
        <f t="shared" ref="P31:Q31" si="66">P29+P30</f>
        <v>-0.34</v>
      </c>
      <c r="Q31" s="35">
        <f t="shared" si="66"/>
        <v>-0.48</v>
      </c>
      <c r="R31" s="36">
        <f t="shared" si="61"/>
        <v>23.8</v>
      </c>
      <c r="S31" s="35">
        <f>S29+S30</f>
        <v>13.904999999999999</v>
      </c>
      <c r="T31" s="35">
        <f t="shared" ref="T31:U31" si="67">T29+T30</f>
        <v>-8.5000000000000006E-2</v>
      </c>
      <c r="U31" s="35">
        <f t="shared" si="67"/>
        <v>-0.12</v>
      </c>
      <c r="V31" s="36">
        <f t="shared" si="62"/>
        <v>13.7</v>
      </c>
      <c r="X31" s="70">
        <v>210</v>
      </c>
      <c r="Y31" s="60">
        <v>0</v>
      </c>
      <c r="Z31" s="60"/>
      <c r="AA31" s="33">
        <f t="shared" si="3"/>
        <v>0</v>
      </c>
      <c r="AB31" s="33">
        <f t="shared" si="4"/>
        <v>0</v>
      </c>
      <c r="AC31" s="33">
        <f t="shared" si="5"/>
        <v>0</v>
      </c>
      <c r="AD31" s="33">
        <f t="shared" si="6"/>
        <v>0</v>
      </c>
      <c r="AE31" s="33">
        <f t="shared" si="7"/>
        <v>0</v>
      </c>
      <c r="AF31" s="33">
        <f t="shared" si="8"/>
        <v>0</v>
      </c>
      <c r="AG31" s="62">
        <f>AF31+AE31</f>
        <v>0</v>
      </c>
    </row>
    <row r="32" spans="1:33" s="15" customFormat="1" ht="16.8" customHeight="1">
      <c r="A32" s="326"/>
      <c r="B32" s="310">
        <v>0</v>
      </c>
      <c r="C32" s="310">
        <v>0</v>
      </c>
      <c r="D32" s="310">
        <v>0</v>
      </c>
      <c r="E32" s="312">
        <f>D32+C32+B32</f>
        <v>0</v>
      </c>
      <c r="F32" s="39" t="s">
        <v>12</v>
      </c>
      <c r="G32" s="169">
        <f>B32*0.1</f>
        <v>0</v>
      </c>
      <c r="H32" s="169">
        <f>C32*0.1</f>
        <v>0</v>
      </c>
      <c r="I32" s="169">
        <f>D32*0.15</f>
        <v>0</v>
      </c>
      <c r="J32" s="169">
        <f>I32+H32+G32</f>
        <v>0</v>
      </c>
      <c r="K32" s="156"/>
      <c r="L32" s="156"/>
      <c r="M32" s="156"/>
      <c r="N32" s="156">
        <f>M32+L32+K32</f>
        <v>0</v>
      </c>
      <c r="O32" s="169">
        <f>B32*0.02</f>
        <v>0</v>
      </c>
      <c r="P32" s="169">
        <f>C32*0.02</f>
        <v>0</v>
      </c>
      <c r="Q32" s="169">
        <f>D32*0.03</f>
        <v>0</v>
      </c>
      <c r="R32" s="169">
        <f>Q32+P32+O32</f>
        <v>0</v>
      </c>
      <c r="S32" s="169">
        <f>B32*0.005</f>
        <v>0</v>
      </c>
      <c r="T32" s="169">
        <f>C32*0.005</f>
        <v>0</v>
      </c>
      <c r="U32" s="169">
        <f>D32*0.0075</f>
        <v>0</v>
      </c>
      <c r="V32" s="169">
        <f>U32+T32+S32</f>
        <v>0</v>
      </c>
      <c r="X32" s="70">
        <v>211</v>
      </c>
      <c r="Y32" s="60">
        <v>0</v>
      </c>
      <c r="Z32" s="60"/>
      <c r="AA32" s="33">
        <f t="shared" si="3"/>
        <v>0</v>
      </c>
      <c r="AB32" s="33">
        <f t="shared" si="4"/>
        <v>0</v>
      </c>
      <c r="AC32" s="33">
        <f t="shared" si="5"/>
        <v>0</v>
      </c>
      <c r="AD32" s="33">
        <f t="shared" si="6"/>
        <v>0</v>
      </c>
      <c r="AE32" s="33">
        <f t="shared" si="7"/>
        <v>0</v>
      </c>
      <c r="AF32" s="33">
        <f t="shared" si="8"/>
        <v>0</v>
      </c>
      <c r="AG32" s="62">
        <f>AF32+AE32</f>
        <v>0</v>
      </c>
    </row>
    <row r="33" spans="1:33" s="16" customFormat="1" ht="16.8" customHeight="1">
      <c r="A33" s="327"/>
      <c r="B33" s="311"/>
      <c r="C33" s="311"/>
      <c r="D33" s="311"/>
      <c r="E33" s="313"/>
      <c r="F33" s="39" t="s">
        <v>13</v>
      </c>
      <c r="G33" s="169">
        <f>G31-G32</f>
        <v>13.1</v>
      </c>
      <c r="H33" s="169">
        <f t="shared" ref="H33:V33" si="68">H31-H32</f>
        <v>-1.7000000000000002</v>
      </c>
      <c r="I33" s="169">
        <f t="shared" si="68"/>
        <v>-2.4</v>
      </c>
      <c r="J33" s="169">
        <f t="shared" si="68"/>
        <v>9</v>
      </c>
      <c r="K33" s="156">
        <f t="shared" si="68"/>
        <v>50</v>
      </c>
      <c r="L33" s="156">
        <f t="shared" si="68"/>
        <v>0</v>
      </c>
      <c r="M33" s="156">
        <f t="shared" si="68"/>
        <v>0</v>
      </c>
      <c r="N33" s="156">
        <f t="shared" si="68"/>
        <v>50</v>
      </c>
      <c r="O33" s="169">
        <f t="shared" si="68"/>
        <v>24.62</v>
      </c>
      <c r="P33" s="169">
        <f t="shared" si="68"/>
        <v>-0.34</v>
      </c>
      <c r="Q33" s="169">
        <f t="shared" si="68"/>
        <v>-0.48</v>
      </c>
      <c r="R33" s="169">
        <f t="shared" si="68"/>
        <v>23.8</v>
      </c>
      <c r="S33" s="169">
        <f t="shared" si="68"/>
        <v>13.904999999999999</v>
      </c>
      <c r="T33" s="169">
        <f t="shared" si="68"/>
        <v>-8.5000000000000006E-2</v>
      </c>
      <c r="U33" s="169">
        <f t="shared" si="68"/>
        <v>-0.12</v>
      </c>
      <c r="V33" s="169">
        <f t="shared" si="68"/>
        <v>13.7</v>
      </c>
      <c r="X33" s="70">
        <v>212</v>
      </c>
      <c r="Y33" s="60">
        <v>0</v>
      </c>
      <c r="Z33" s="60"/>
      <c r="AA33" s="33">
        <f t="shared" si="3"/>
        <v>0</v>
      </c>
      <c r="AB33" s="33">
        <f t="shared" si="4"/>
        <v>0</v>
      </c>
      <c r="AC33" s="33">
        <f t="shared" si="5"/>
        <v>0</v>
      </c>
      <c r="AD33" s="33">
        <f t="shared" si="6"/>
        <v>0</v>
      </c>
      <c r="AE33" s="33">
        <f t="shared" si="7"/>
        <v>0</v>
      </c>
      <c r="AF33" s="33">
        <f t="shared" si="8"/>
        <v>0</v>
      </c>
      <c r="AG33" s="62">
        <f>AF33+AE33</f>
        <v>0</v>
      </c>
    </row>
    <row r="34" spans="1:33" ht="16.8" customHeight="1">
      <c r="A34" s="325">
        <v>46180</v>
      </c>
      <c r="B34" s="167"/>
      <c r="C34" s="167"/>
      <c r="D34" s="167"/>
      <c r="E34" s="168"/>
      <c r="F34" s="31" t="s">
        <v>11</v>
      </c>
      <c r="G34" s="32">
        <f>G31-G32</f>
        <v>13.1</v>
      </c>
      <c r="H34" s="32">
        <f t="shared" ref="H34:V34" si="69">H31-H32</f>
        <v>-1.7000000000000002</v>
      </c>
      <c r="I34" s="32">
        <f t="shared" si="69"/>
        <v>-2.4</v>
      </c>
      <c r="J34" s="32">
        <f t="shared" si="69"/>
        <v>9</v>
      </c>
      <c r="K34" s="32">
        <f t="shared" si="69"/>
        <v>50</v>
      </c>
      <c r="L34" s="32">
        <f t="shared" si="69"/>
        <v>0</v>
      </c>
      <c r="M34" s="32">
        <f t="shared" si="69"/>
        <v>0</v>
      </c>
      <c r="N34" s="32">
        <f t="shared" si="69"/>
        <v>50</v>
      </c>
      <c r="O34" s="32">
        <f t="shared" si="69"/>
        <v>24.62</v>
      </c>
      <c r="P34" s="32">
        <f t="shared" si="69"/>
        <v>-0.34</v>
      </c>
      <c r="Q34" s="32">
        <f t="shared" si="69"/>
        <v>-0.48</v>
      </c>
      <c r="R34" s="32">
        <f t="shared" si="69"/>
        <v>23.8</v>
      </c>
      <c r="S34" s="32">
        <f t="shared" si="69"/>
        <v>13.904999999999999</v>
      </c>
      <c r="T34" s="32">
        <f t="shared" si="69"/>
        <v>-8.5000000000000006E-2</v>
      </c>
      <c r="U34" s="32">
        <f t="shared" si="69"/>
        <v>-0.12</v>
      </c>
      <c r="V34" s="32">
        <f t="shared" si="69"/>
        <v>13.7</v>
      </c>
      <c r="X34" s="70">
        <v>213</v>
      </c>
      <c r="Y34" s="60">
        <v>0</v>
      </c>
      <c r="Z34" s="60">
        <v>0</v>
      </c>
      <c r="AA34" s="33">
        <f t="shared" si="3"/>
        <v>0</v>
      </c>
      <c r="AB34" s="33">
        <f t="shared" si="4"/>
        <v>0</v>
      </c>
      <c r="AC34" s="33">
        <f t="shared" si="5"/>
        <v>0</v>
      </c>
      <c r="AD34" s="33">
        <f t="shared" si="6"/>
        <v>0</v>
      </c>
      <c r="AE34" s="33">
        <f t="shared" si="7"/>
        <v>0</v>
      </c>
      <c r="AF34" s="33">
        <f t="shared" si="8"/>
        <v>0</v>
      </c>
      <c r="AG34" s="62">
        <f>AF34+AE34</f>
        <v>0</v>
      </c>
    </row>
    <row r="35" spans="1:33" ht="16.8" customHeight="1">
      <c r="A35" s="326"/>
      <c r="B35" s="167"/>
      <c r="C35" s="167"/>
      <c r="D35" s="167"/>
      <c r="E35" s="168"/>
      <c r="F35" s="31" t="s">
        <v>2</v>
      </c>
      <c r="G35" s="58">
        <v>0</v>
      </c>
      <c r="H35" s="58">
        <v>0</v>
      </c>
      <c r="I35" s="58">
        <v>0</v>
      </c>
      <c r="J35" s="56">
        <f t="shared" ref="J35:J36" si="70">I35+H35+G35</f>
        <v>0</v>
      </c>
      <c r="K35" s="59">
        <v>0</v>
      </c>
      <c r="L35" s="59">
        <v>0</v>
      </c>
      <c r="M35" s="59">
        <v>0</v>
      </c>
      <c r="N35" s="57">
        <v>2</v>
      </c>
      <c r="O35" s="58">
        <v>0</v>
      </c>
      <c r="P35" s="58">
        <v>0</v>
      </c>
      <c r="Q35" s="58">
        <v>0</v>
      </c>
      <c r="R35" s="56">
        <f t="shared" ref="R35:R36" si="71">Q35+P35+O35</f>
        <v>0</v>
      </c>
      <c r="S35" s="58">
        <v>0</v>
      </c>
      <c r="T35" s="58">
        <v>0</v>
      </c>
      <c r="U35" s="58">
        <v>0</v>
      </c>
      <c r="V35" s="56">
        <f t="shared" ref="V35:V36" si="72">U35+T35+S35</f>
        <v>0</v>
      </c>
      <c r="X35" s="72" t="s">
        <v>56</v>
      </c>
      <c r="Y35" s="40">
        <f>SUM(Y4:Y34)</f>
        <v>0</v>
      </c>
      <c r="Z35" s="40">
        <f>SUM(Z4:Z34)</f>
        <v>0</v>
      </c>
      <c r="AA35" s="41">
        <f t="shared" si="3"/>
        <v>0</v>
      </c>
      <c r="AB35" s="41">
        <f t="shared" si="4"/>
        <v>0</v>
      </c>
      <c r="AC35" s="41">
        <f t="shared" si="5"/>
        <v>0</v>
      </c>
      <c r="AD35" s="41">
        <f t="shared" si="6"/>
        <v>0</v>
      </c>
      <c r="AE35" s="41">
        <f t="shared" ref="AE35" si="73">AD35+AC35+AB35+AA35</f>
        <v>0</v>
      </c>
      <c r="AF35" s="41">
        <f t="shared" si="8"/>
        <v>0</v>
      </c>
      <c r="AG35" s="63">
        <f t="shared" si="9"/>
        <v>0</v>
      </c>
    </row>
    <row r="36" spans="1:33" s="13" customFormat="1" ht="16.8" customHeight="1">
      <c r="A36" s="326"/>
      <c r="B36" s="165"/>
      <c r="C36" s="165"/>
      <c r="D36" s="165"/>
      <c r="E36" s="166"/>
      <c r="F36" s="34" t="s">
        <v>17</v>
      </c>
      <c r="G36" s="35">
        <f>G34+G35</f>
        <v>13.1</v>
      </c>
      <c r="H36" s="35">
        <f t="shared" ref="H36:I36" si="74">H34+H35</f>
        <v>-1.7000000000000002</v>
      </c>
      <c r="I36" s="35">
        <f t="shared" si="74"/>
        <v>-2.4</v>
      </c>
      <c r="J36" s="36">
        <f t="shared" si="70"/>
        <v>9</v>
      </c>
      <c r="K36" s="37">
        <f>K34+K35</f>
        <v>50</v>
      </c>
      <c r="L36" s="37">
        <f t="shared" ref="L36:M36" si="75">L34+L35</f>
        <v>0</v>
      </c>
      <c r="M36" s="37">
        <f t="shared" si="75"/>
        <v>0</v>
      </c>
      <c r="N36" s="159">
        <f t="shared" ref="N36" si="76">M36+L36+K36</f>
        <v>50</v>
      </c>
      <c r="O36" s="35">
        <f>O34+O35</f>
        <v>24.62</v>
      </c>
      <c r="P36" s="35">
        <f t="shared" ref="P36:Q36" si="77">P34+P35</f>
        <v>-0.34</v>
      </c>
      <c r="Q36" s="35">
        <f t="shared" si="77"/>
        <v>-0.48</v>
      </c>
      <c r="R36" s="36">
        <f t="shared" si="71"/>
        <v>23.8</v>
      </c>
      <c r="S36" s="35">
        <f>S34+S35</f>
        <v>13.904999999999999</v>
      </c>
      <c r="T36" s="35">
        <f t="shared" ref="T36:U36" si="78">T34+T35</f>
        <v>-8.5000000000000006E-2</v>
      </c>
      <c r="U36" s="35">
        <f t="shared" si="78"/>
        <v>-0.12</v>
      </c>
      <c r="V36" s="36">
        <f t="shared" si="72"/>
        <v>13.7</v>
      </c>
      <c r="X36" s="72" t="s">
        <v>56</v>
      </c>
      <c r="Y36" s="360" t="s">
        <v>57</v>
      </c>
      <c r="Z36" s="361"/>
      <c r="AA36" s="361"/>
      <c r="AB36" s="361"/>
      <c r="AC36" s="361"/>
      <c r="AD36" s="362"/>
      <c r="AE36" s="74">
        <f>AE35-AD35</f>
        <v>0</v>
      </c>
      <c r="AF36" s="74">
        <f>AF35</f>
        <v>0</v>
      </c>
      <c r="AG36" s="74">
        <f>AE36+AF35</f>
        <v>0</v>
      </c>
    </row>
    <row r="37" spans="1:33" s="15" customFormat="1" ht="26.4" customHeight="1">
      <c r="A37" s="326"/>
      <c r="B37" s="310">
        <v>0</v>
      </c>
      <c r="C37" s="310">
        <v>0</v>
      </c>
      <c r="D37" s="310">
        <v>0</v>
      </c>
      <c r="E37" s="312">
        <f>D37+C37+B37</f>
        <v>0</v>
      </c>
      <c r="F37" s="39" t="s">
        <v>12</v>
      </c>
      <c r="G37" s="169">
        <f>B37*0.1</f>
        <v>0</v>
      </c>
      <c r="H37" s="169">
        <f>C37*0.1</f>
        <v>0</v>
      </c>
      <c r="I37" s="169">
        <f>D37*0.15</f>
        <v>0</v>
      </c>
      <c r="J37" s="169">
        <f>I37+H37+G37</f>
        <v>0</v>
      </c>
      <c r="K37" s="156"/>
      <c r="L37" s="156"/>
      <c r="M37" s="156"/>
      <c r="N37" s="156">
        <f>M37+L37+K37</f>
        <v>0</v>
      </c>
      <c r="O37" s="169">
        <f>B37*0.02</f>
        <v>0</v>
      </c>
      <c r="P37" s="169">
        <f>C37*0.02</f>
        <v>0</v>
      </c>
      <c r="Q37" s="169">
        <f>D37*0.03</f>
        <v>0</v>
      </c>
      <c r="R37" s="169">
        <f>Q37+P37+O37</f>
        <v>0</v>
      </c>
      <c r="S37" s="169">
        <f>B37*0.005</f>
        <v>0</v>
      </c>
      <c r="T37" s="169">
        <f>C37*0.005</f>
        <v>0</v>
      </c>
      <c r="U37" s="169">
        <f>D37*0.0075</f>
        <v>0</v>
      </c>
      <c r="V37" s="169">
        <f>U37+T37+S37</f>
        <v>0</v>
      </c>
      <c r="X37" s="315" t="s">
        <v>213</v>
      </c>
      <c r="Y37" s="315"/>
      <c r="Z37" s="315"/>
      <c r="AA37" s="315"/>
      <c r="AB37" s="315"/>
      <c r="AC37" s="171">
        <v>250</v>
      </c>
      <c r="AD37" s="42"/>
      <c r="AE37" s="43"/>
      <c r="AF37" s="43"/>
      <c r="AG37" s="44"/>
    </row>
    <row r="38" spans="1:33" s="16" customFormat="1" ht="17.399999999999999" customHeight="1">
      <c r="A38" s="327"/>
      <c r="B38" s="311"/>
      <c r="C38" s="311"/>
      <c r="D38" s="311"/>
      <c r="E38" s="313"/>
      <c r="F38" s="39" t="s">
        <v>13</v>
      </c>
      <c r="G38" s="169">
        <f>G36-G37</f>
        <v>13.1</v>
      </c>
      <c r="H38" s="169">
        <f t="shared" ref="H38:V38" si="79">H36-H37</f>
        <v>-1.7000000000000002</v>
      </c>
      <c r="I38" s="169">
        <f t="shared" si="79"/>
        <v>-2.4</v>
      </c>
      <c r="J38" s="169">
        <f t="shared" si="79"/>
        <v>9</v>
      </c>
      <c r="K38" s="156">
        <f t="shared" si="79"/>
        <v>50</v>
      </c>
      <c r="L38" s="156">
        <f t="shared" si="79"/>
        <v>0</v>
      </c>
      <c r="M38" s="156">
        <f t="shared" si="79"/>
        <v>0</v>
      </c>
      <c r="N38" s="156">
        <f t="shared" si="79"/>
        <v>50</v>
      </c>
      <c r="O38" s="169">
        <f t="shared" si="79"/>
        <v>24.62</v>
      </c>
      <c r="P38" s="169">
        <f t="shared" si="79"/>
        <v>-0.34</v>
      </c>
      <c r="Q38" s="169">
        <f t="shared" si="79"/>
        <v>-0.48</v>
      </c>
      <c r="R38" s="169">
        <f t="shared" si="79"/>
        <v>23.8</v>
      </c>
      <c r="S38" s="169">
        <f t="shared" si="79"/>
        <v>13.904999999999999</v>
      </c>
      <c r="T38" s="169">
        <f t="shared" si="79"/>
        <v>-8.5000000000000006E-2</v>
      </c>
      <c r="U38" s="169">
        <f t="shared" si="79"/>
        <v>-0.12</v>
      </c>
      <c r="V38" s="169">
        <f t="shared" si="79"/>
        <v>13.7</v>
      </c>
      <c r="X38" s="316" t="s">
        <v>214</v>
      </c>
      <c r="Y38" s="316"/>
      <c r="Z38" s="316"/>
      <c r="AA38" s="316"/>
      <c r="AB38" s="316"/>
      <c r="AC38" s="171">
        <v>125</v>
      </c>
      <c r="AD38" s="161">
        <f>AC37+AC38</f>
        <v>375</v>
      </c>
      <c r="AE38" s="43"/>
      <c r="AF38" s="43"/>
      <c r="AG38" s="43"/>
    </row>
    <row r="39" spans="1:33" ht="16.8" customHeight="1">
      <c r="A39" s="325">
        <v>46181</v>
      </c>
      <c r="B39" s="167"/>
      <c r="C39" s="167"/>
      <c r="D39" s="167"/>
      <c r="E39" s="168"/>
      <c r="F39" s="31" t="s">
        <v>11</v>
      </c>
      <c r="G39" s="32">
        <f>G36-G37</f>
        <v>13.1</v>
      </c>
      <c r="H39" s="32">
        <f t="shared" ref="H39:V39" si="80">H36-H37</f>
        <v>-1.7000000000000002</v>
      </c>
      <c r="I39" s="32">
        <f t="shared" si="80"/>
        <v>-2.4</v>
      </c>
      <c r="J39" s="32">
        <f t="shared" si="80"/>
        <v>9</v>
      </c>
      <c r="K39" s="32">
        <f t="shared" si="80"/>
        <v>50</v>
      </c>
      <c r="L39" s="32">
        <f t="shared" si="80"/>
        <v>0</v>
      </c>
      <c r="M39" s="32">
        <f t="shared" si="80"/>
        <v>0</v>
      </c>
      <c r="N39" s="32">
        <f t="shared" si="80"/>
        <v>50</v>
      </c>
      <c r="O39" s="32">
        <f t="shared" si="80"/>
        <v>24.62</v>
      </c>
      <c r="P39" s="32">
        <f t="shared" si="80"/>
        <v>-0.34</v>
      </c>
      <c r="Q39" s="32">
        <f t="shared" si="80"/>
        <v>-0.48</v>
      </c>
      <c r="R39" s="32">
        <f t="shared" si="80"/>
        <v>23.8</v>
      </c>
      <c r="S39" s="32">
        <f t="shared" si="80"/>
        <v>13.904999999999999</v>
      </c>
      <c r="T39" s="32">
        <f t="shared" si="80"/>
        <v>-8.5000000000000006E-2</v>
      </c>
      <c r="U39" s="32">
        <f t="shared" si="80"/>
        <v>-0.12</v>
      </c>
      <c r="V39" s="32">
        <f t="shared" si="80"/>
        <v>13.7</v>
      </c>
    </row>
    <row r="40" spans="1:33" ht="16.8" customHeight="1">
      <c r="A40" s="326"/>
      <c r="B40" s="167"/>
      <c r="C40" s="167"/>
      <c r="D40" s="167"/>
      <c r="E40" s="168"/>
      <c r="F40" s="31" t="s">
        <v>2</v>
      </c>
      <c r="G40" s="58">
        <v>0</v>
      </c>
      <c r="H40" s="58">
        <v>0</v>
      </c>
      <c r="I40" s="58">
        <v>0</v>
      </c>
      <c r="J40" s="56">
        <f t="shared" ref="J40:J41" si="81">I40+H40+G40</f>
        <v>0</v>
      </c>
      <c r="K40" s="59">
        <v>0</v>
      </c>
      <c r="L40" s="59">
        <v>0</v>
      </c>
      <c r="M40" s="59">
        <v>0</v>
      </c>
      <c r="N40" s="57">
        <v>2</v>
      </c>
      <c r="O40" s="58">
        <v>0</v>
      </c>
      <c r="P40" s="58">
        <v>0</v>
      </c>
      <c r="Q40" s="58">
        <v>0</v>
      </c>
      <c r="R40" s="56">
        <f t="shared" ref="R40:R41" si="82">Q40+P40+O40</f>
        <v>0</v>
      </c>
      <c r="S40" s="58">
        <v>0</v>
      </c>
      <c r="T40" s="58">
        <v>0</v>
      </c>
      <c r="U40" s="58">
        <v>0</v>
      </c>
      <c r="V40" s="56">
        <f t="shared" ref="V40:V41" si="83">U40+T40+S40</f>
        <v>0</v>
      </c>
      <c r="X40" s="355" t="s">
        <v>59</v>
      </c>
      <c r="Y40" s="355"/>
      <c r="Z40" s="355"/>
      <c r="AA40" s="355"/>
      <c r="AB40" s="355"/>
      <c r="AC40" s="355"/>
    </row>
    <row r="41" spans="1:33" s="13" customFormat="1" ht="16.8" customHeight="1">
      <c r="A41" s="326"/>
      <c r="B41" s="165"/>
      <c r="C41" s="165"/>
      <c r="D41" s="165"/>
      <c r="E41" s="166"/>
      <c r="F41" s="34" t="s">
        <v>17</v>
      </c>
      <c r="G41" s="35">
        <f>G39+G40</f>
        <v>13.1</v>
      </c>
      <c r="H41" s="35">
        <f t="shared" ref="H41:I41" si="84">H39+H40</f>
        <v>-1.7000000000000002</v>
      </c>
      <c r="I41" s="35">
        <f t="shared" si="84"/>
        <v>-2.4</v>
      </c>
      <c r="J41" s="36">
        <f t="shared" si="81"/>
        <v>9</v>
      </c>
      <c r="K41" s="37">
        <f>K39+K40</f>
        <v>50</v>
      </c>
      <c r="L41" s="37">
        <f t="shared" ref="L41:M41" si="85">L39+L40</f>
        <v>0</v>
      </c>
      <c r="M41" s="37">
        <f t="shared" si="85"/>
        <v>0</v>
      </c>
      <c r="N41" s="159">
        <f t="shared" ref="N41" si="86">M41+L41+K41</f>
        <v>50</v>
      </c>
      <c r="O41" s="35">
        <f>O39+O40</f>
        <v>24.62</v>
      </c>
      <c r="P41" s="35">
        <f t="shared" ref="P41:Q41" si="87">P39+P40</f>
        <v>-0.34</v>
      </c>
      <c r="Q41" s="35">
        <f t="shared" si="87"/>
        <v>-0.48</v>
      </c>
      <c r="R41" s="36">
        <f t="shared" si="82"/>
        <v>23.8</v>
      </c>
      <c r="S41" s="35">
        <f>S39+S40</f>
        <v>13.904999999999999</v>
      </c>
      <c r="T41" s="35">
        <f t="shared" ref="T41:U41" si="88">T39+T40</f>
        <v>-8.5000000000000006E-2</v>
      </c>
      <c r="U41" s="35">
        <f t="shared" si="88"/>
        <v>-0.12</v>
      </c>
      <c r="V41" s="36">
        <f t="shared" si="83"/>
        <v>13.7</v>
      </c>
      <c r="X41" s="345" t="s">
        <v>1</v>
      </c>
      <c r="Y41" s="332" t="s">
        <v>54</v>
      </c>
      <c r="Z41" s="332" t="s">
        <v>60</v>
      </c>
      <c r="AA41" s="334" t="s">
        <v>61</v>
      </c>
      <c r="AB41" s="334" t="s">
        <v>62</v>
      </c>
      <c r="AC41" s="353" t="s">
        <v>52</v>
      </c>
      <c r="AD41" s="17"/>
      <c r="AE41" s="18"/>
      <c r="AF41" s="18"/>
      <c r="AG41" s="18"/>
    </row>
    <row r="42" spans="1:33" s="15" customFormat="1" ht="16.8" customHeight="1">
      <c r="A42" s="326"/>
      <c r="B42" s="310">
        <v>0</v>
      </c>
      <c r="C42" s="310">
        <v>0</v>
      </c>
      <c r="D42" s="310">
        <v>0</v>
      </c>
      <c r="E42" s="312">
        <f>D42+C42+B42</f>
        <v>0</v>
      </c>
      <c r="F42" s="39" t="s">
        <v>12</v>
      </c>
      <c r="G42" s="169">
        <f>B42*0.1</f>
        <v>0</v>
      </c>
      <c r="H42" s="169">
        <f>C42*0.1</f>
        <v>0</v>
      </c>
      <c r="I42" s="169">
        <f>D42*0.15</f>
        <v>0</v>
      </c>
      <c r="J42" s="169">
        <f>I42+H42+G42</f>
        <v>0</v>
      </c>
      <c r="K42" s="156"/>
      <c r="L42" s="156"/>
      <c r="M42" s="156"/>
      <c r="N42" s="156">
        <f>M42+L42+K42</f>
        <v>0</v>
      </c>
      <c r="O42" s="169">
        <f>B42*0.02</f>
        <v>0</v>
      </c>
      <c r="P42" s="169">
        <f>C42*0.02</f>
        <v>0</v>
      </c>
      <c r="Q42" s="169">
        <f>D42*0.03</f>
        <v>0</v>
      </c>
      <c r="R42" s="169">
        <f>Q42+P42+O42</f>
        <v>0</v>
      </c>
      <c r="S42" s="169">
        <f>B42*0.005</f>
        <v>0</v>
      </c>
      <c r="T42" s="169">
        <f>C42*0.005</f>
        <v>0</v>
      </c>
      <c r="U42" s="169">
        <f>D42*0.0075</f>
        <v>0</v>
      </c>
      <c r="V42" s="169">
        <f>U42+T42+S42</f>
        <v>0</v>
      </c>
      <c r="X42" s="346"/>
      <c r="Y42" s="333"/>
      <c r="Z42" s="333"/>
      <c r="AA42" s="335"/>
      <c r="AB42" s="335"/>
      <c r="AC42" s="354"/>
      <c r="AD42" s="42"/>
      <c r="AE42" s="43"/>
      <c r="AF42" s="43"/>
      <c r="AG42" s="44"/>
    </row>
    <row r="43" spans="1:33" s="16" customFormat="1" ht="20.399999999999999" customHeight="1">
      <c r="A43" s="327"/>
      <c r="B43" s="311"/>
      <c r="C43" s="311"/>
      <c r="D43" s="311"/>
      <c r="E43" s="313"/>
      <c r="F43" s="39" t="s">
        <v>13</v>
      </c>
      <c r="G43" s="169">
        <f>G41-G42</f>
        <v>13.1</v>
      </c>
      <c r="H43" s="169">
        <f t="shared" ref="H43:V43" si="89">H41-H42</f>
        <v>-1.7000000000000002</v>
      </c>
      <c r="I43" s="169">
        <f t="shared" si="89"/>
        <v>-2.4</v>
      </c>
      <c r="J43" s="169">
        <f t="shared" si="89"/>
        <v>9</v>
      </c>
      <c r="K43" s="156">
        <f t="shared" si="89"/>
        <v>50</v>
      </c>
      <c r="L43" s="156">
        <f t="shared" si="89"/>
        <v>0</v>
      </c>
      <c r="M43" s="156">
        <f t="shared" si="89"/>
        <v>0</v>
      </c>
      <c r="N43" s="156">
        <f t="shared" si="89"/>
        <v>50</v>
      </c>
      <c r="O43" s="169">
        <f t="shared" si="89"/>
        <v>24.62</v>
      </c>
      <c r="P43" s="169">
        <f t="shared" si="89"/>
        <v>-0.34</v>
      </c>
      <c r="Q43" s="169">
        <f t="shared" si="89"/>
        <v>-0.48</v>
      </c>
      <c r="R43" s="169">
        <f t="shared" si="89"/>
        <v>23.8</v>
      </c>
      <c r="S43" s="169">
        <f t="shared" si="89"/>
        <v>13.904999999999999</v>
      </c>
      <c r="T43" s="169">
        <f t="shared" si="89"/>
        <v>-8.5000000000000006E-2</v>
      </c>
      <c r="U43" s="169">
        <f t="shared" si="89"/>
        <v>-0.12</v>
      </c>
      <c r="V43" s="169">
        <f t="shared" si="89"/>
        <v>13.7</v>
      </c>
      <c r="X43" s="70">
        <v>46204</v>
      </c>
      <c r="Y43" s="75">
        <v>0</v>
      </c>
      <c r="Z43" s="67">
        <f>Y43*0.018</f>
        <v>0</v>
      </c>
      <c r="AA43" s="33">
        <f>Y43*0.32</f>
        <v>0</v>
      </c>
      <c r="AB43" s="33">
        <f>Y43*0.12</f>
        <v>0</v>
      </c>
      <c r="AC43" s="76">
        <f>Y43*0.15</f>
        <v>0</v>
      </c>
      <c r="AD43" s="42"/>
      <c r="AE43" s="43"/>
      <c r="AF43" s="43"/>
      <c r="AG43" s="43"/>
    </row>
    <row r="44" spans="1:33" ht="16.8" customHeight="1">
      <c r="A44" s="325">
        <v>46182</v>
      </c>
      <c r="B44" s="167"/>
      <c r="C44" s="167"/>
      <c r="D44" s="167"/>
      <c r="E44" s="168"/>
      <c r="F44" s="31" t="s">
        <v>11</v>
      </c>
      <c r="G44" s="32">
        <f>G41-G42</f>
        <v>13.1</v>
      </c>
      <c r="H44" s="32">
        <f t="shared" ref="H44:V44" si="90">H41-H42</f>
        <v>-1.7000000000000002</v>
      </c>
      <c r="I44" s="32">
        <f t="shared" si="90"/>
        <v>-2.4</v>
      </c>
      <c r="J44" s="32">
        <f t="shared" si="90"/>
        <v>9</v>
      </c>
      <c r="K44" s="32">
        <f t="shared" si="90"/>
        <v>50</v>
      </c>
      <c r="L44" s="32">
        <f t="shared" si="90"/>
        <v>0</v>
      </c>
      <c r="M44" s="32">
        <f t="shared" si="90"/>
        <v>0</v>
      </c>
      <c r="N44" s="32">
        <f t="shared" si="90"/>
        <v>50</v>
      </c>
      <c r="O44" s="32">
        <f t="shared" si="90"/>
        <v>24.62</v>
      </c>
      <c r="P44" s="32">
        <f t="shared" si="90"/>
        <v>-0.34</v>
      </c>
      <c r="Q44" s="32">
        <f t="shared" si="90"/>
        <v>-0.48</v>
      </c>
      <c r="R44" s="32">
        <f t="shared" si="90"/>
        <v>23.8</v>
      </c>
      <c r="S44" s="32">
        <f t="shared" si="90"/>
        <v>13.904999999999999</v>
      </c>
      <c r="T44" s="32">
        <f t="shared" si="90"/>
        <v>-8.5000000000000006E-2</v>
      </c>
      <c r="U44" s="32">
        <f t="shared" si="90"/>
        <v>-0.12</v>
      </c>
      <c r="V44" s="32">
        <f t="shared" si="90"/>
        <v>13.7</v>
      </c>
      <c r="X44" s="70">
        <v>46205</v>
      </c>
      <c r="Y44" s="75">
        <v>0</v>
      </c>
      <c r="Z44" s="67">
        <f t="shared" ref="Z44:Z73" si="91">Y44*0.018</f>
        <v>0</v>
      </c>
      <c r="AA44" s="33">
        <f t="shared" ref="AA44:AA73" si="92">Y44*0.32</f>
        <v>0</v>
      </c>
      <c r="AB44" s="33">
        <f t="shared" ref="AB44:AB73" si="93">Y44*0.12</f>
        <v>0</v>
      </c>
      <c r="AC44" s="76">
        <f t="shared" ref="AC44:AC73" si="94">Y44*0.15</f>
        <v>0</v>
      </c>
    </row>
    <row r="45" spans="1:33" ht="16.8" customHeight="1">
      <c r="A45" s="326"/>
      <c r="B45" s="167"/>
      <c r="C45" s="167"/>
      <c r="D45" s="167"/>
      <c r="E45" s="168"/>
      <c r="F45" s="31" t="s">
        <v>2</v>
      </c>
      <c r="G45" s="58">
        <v>0</v>
      </c>
      <c r="H45" s="58">
        <v>0</v>
      </c>
      <c r="I45" s="58">
        <v>0</v>
      </c>
      <c r="J45" s="56">
        <f t="shared" ref="J45:J46" si="95">I45+H45+G45</f>
        <v>0</v>
      </c>
      <c r="K45" s="59">
        <v>0</v>
      </c>
      <c r="L45" s="59">
        <v>0</v>
      </c>
      <c r="M45" s="59">
        <v>0</v>
      </c>
      <c r="N45" s="57">
        <v>2</v>
      </c>
      <c r="O45" s="58">
        <v>0</v>
      </c>
      <c r="P45" s="58">
        <v>0</v>
      </c>
      <c r="Q45" s="58">
        <v>0</v>
      </c>
      <c r="R45" s="56">
        <f t="shared" ref="R45:R46" si="96">Q45+P45+O45</f>
        <v>0</v>
      </c>
      <c r="S45" s="58">
        <v>0</v>
      </c>
      <c r="T45" s="58">
        <v>0</v>
      </c>
      <c r="U45" s="58">
        <v>0</v>
      </c>
      <c r="V45" s="56">
        <f t="shared" ref="V45:V46" si="97">U45+T45+S45</f>
        <v>0</v>
      </c>
      <c r="X45" s="70">
        <v>46206</v>
      </c>
      <c r="Y45" s="75"/>
      <c r="Z45" s="67">
        <f t="shared" si="91"/>
        <v>0</v>
      </c>
      <c r="AA45" s="33">
        <f t="shared" si="92"/>
        <v>0</v>
      </c>
      <c r="AB45" s="33">
        <f t="shared" si="93"/>
        <v>0</v>
      </c>
      <c r="AC45" s="76">
        <f t="shared" si="94"/>
        <v>0</v>
      </c>
    </row>
    <row r="46" spans="1:33" s="13" customFormat="1" ht="16.8" customHeight="1">
      <c r="A46" s="326"/>
      <c r="B46" s="165"/>
      <c r="C46" s="165"/>
      <c r="D46" s="165"/>
      <c r="E46" s="166"/>
      <c r="F46" s="34" t="s">
        <v>17</v>
      </c>
      <c r="G46" s="35">
        <f>G44+G45</f>
        <v>13.1</v>
      </c>
      <c r="H46" s="35">
        <f t="shared" ref="H46:I46" si="98">H44+H45</f>
        <v>-1.7000000000000002</v>
      </c>
      <c r="I46" s="35">
        <f t="shared" si="98"/>
        <v>-2.4</v>
      </c>
      <c r="J46" s="36">
        <f t="shared" si="95"/>
        <v>9</v>
      </c>
      <c r="K46" s="37">
        <f>K44+K45</f>
        <v>50</v>
      </c>
      <c r="L46" s="37">
        <f t="shared" ref="L46:M46" si="99">L44+L45</f>
        <v>0</v>
      </c>
      <c r="M46" s="37">
        <f t="shared" si="99"/>
        <v>0</v>
      </c>
      <c r="N46" s="159">
        <f t="shared" ref="N46" si="100">M46+L46+K46</f>
        <v>50</v>
      </c>
      <c r="O46" s="35">
        <f>O44+O45</f>
        <v>24.62</v>
      </c>
      <c r="P46" s="35">
        <f t="shared" ref="P46:Q46" si="101">P44+P45</f>
        <v>-0.34</v>
      </c>
      <c r="Q46" s="35">
        <f t="shared" si="101"/>
        <v>-0.48</v>
      </c>
      <c r="R46" s="36">
        <f t="shared" si="96"/>
        <v>23.8</v>
      </c>
      <c r="S46" s="35">
        <f>S44+S45</f>
        <v>13.904999999999999</v>
      </c>
      <c r="T46" s="35">
        <f t="shared" ref="T46:U46" si="102">T44+T45</f>
        <v>-8.5000000000000006E-2</v>
      </c>
      <c r="U46" s="35">
        <f t="shared" si="102"/>
        <v>-0.12</v>
      </c>
      <c r="V46" s="36">
        <f t="shared" si="97"/>
        <v>13.7</v>
      </c>
      <c r="X46" s="70">
        <v>46207</v>
      </c>
      <c r="Y46" s="75"/>
      <c r="Z46" s="67">
        <f t="shared" si="91"/>
        <v>0</v>
      </c>
      <c r="AA46" s="33">
        <f t="shared" si="92"/>
        <v>0</v>
      </c>
      <c r="AB46" s="33">
        <f t="shared" si="93"/>
        <v>0</v>
      </c>
      <c r="AC46" s="76">
        <f t="shared" si="94"/>
        <v>0</v>
      </c>
      <c r="AD46" s="17"/>
      <c r="AE46" s="18"/>
      <c r="AF46" s="18"/>
      <c r="AG46" s="18"/>
    </row>
    <row r="47" spans="1:33" s="15" customFormat="1" ht="16.8" customHeight="1">
      <c r="A47" s="326"/>
      <c r="B47" s="310">
        <v>0</v>
      </c>
      <c r="C47" s="310">
        <v>0</v>
      </c>
      <c r="D47" s="310">
        <v>0</v>
      </c>
      <c r="E47" s="312">
        <f>D47+C47+B47</f>
        <v>0</v>
      </c>
      <c r="F47" s="39" t="s">
        <v>12</v>
      </c>
      <c r="G47" s="169">
        <f>B47*0.1</f>
        <v>0</v>
      </c>
      <c r="H47" s="169">
        <f>C47*0.1</f>
        <v>0</v>
      </c>
      <c r="I47" s="169">
        <f>D47*0.15</f>
        <v>0</v>
      </c>
      <c r="J47" s="169">
        <f>I47+H47+G47</f>
        <v>0</v>
      </c>
      <c r="K47" s="156"/>
      <c r="L47" s="156"/>
      <c r="M47" s="156"/>
      <c r="N47" s="156">
        <f>M47+L47+K47</f>
        <v>0</v>
      </c>
      <c r="O47" s="169">
        <f>B47*0.02</f>
        <v>0</v>
      </c>
      <c r="P47" s="169">
        <f>C47*0.02</f>
        <v>0</v>
      </c>
      <c r="Q47" s="169">
        <f>D47*0.03</f>
        <v>0</v>
      </c>
      <c r="R47" s="169">
        <f>Q47+P47+O47</f>
        <v>0</v>
      </c>
      <c r="S47" s="169">
        <f>B47*0.005</f>
        <v>0</v>
      </c>
      <c r="T47" s="169">
        <f>C47*0.005</f>
        <v>0</v>
      </c>
      <c r="U47" s="169">
        <f>D47*0.0075</f>
        <v>0</v>
      </c>
      <c r="V47" s="169">
        <f>U47+T47+S47</f>
        <v>0</v>
      </c>
      <c r="X47" s="70">
        <v>46208</v>
      </c>
      <c r="Y47" s="75"/>
      <c r="Z47" s="67">
        <f t="shared" si="91"/>
        <v>0</v>
      </c>
      <c r="AA47" s="33">
        <f t="shared" si="92"/>
        <v>0</v>
      </c>
      <c r="AB47" s="33">
        <f t="shared" si="93"/>
        <v>0</v>
      </c>
      <c r="AC47" s="76">
        <f t="shared" si="94"/>
        <v>0</v>
      </c>
      <c r="AD47" s="42"/>
      <c r="AE47" s="331" t="s">
        <v>55</v>
      </c>
      <c r="AF47" s="331"/>
      <c r="AG47" s="331"/>
    </row>
    <row r="48" spans="1:33" s="16" customFormat="1" ht="20.399999999999999" customHeight="1">
      <c r="A48" s="327"/>
      <c r="B48" s="311"/>
      <c r="C48" s="311"/>
      <c r="D48" s="311"/>
      <c r="E48" s="313"/>
      <c r="F48" s="39" t="s">
        <v>13</v>
      </c>
      <c r="G48" s="169">
        <f>G46-G47</f>
        <v>13.1</v>
      </c>
      <c r="H48" s="169">
        <f t="shared" ref="H48:V48" si="103">H46-H47</f>
        <v>-1.7000000000000002</v>
      </c>
      <c r="I48" s="169">
        <f t="shared" si="103"/>
        <v>-2.4</v>
      </c>
      <c r="J48" s="169">
        <f t="shared" si="103"/>
        <v>9</v>
      </c>
      <c r="K48" s="156">
        <f t="shared" si="103"/>
        <v>50</v>
      </c>
      <c r="L48" s="156">
        <f t="shared" si="103"/>
        <v>0</v>
      </c>
      <c r="M48" s="156">
        <f t="shared" si="103"/>
        <v>0</v>
      </c>
      <c r="N48" s="156">
        <f t="shared" si="103"/>
        <v>50</v>
      </c>
      <c r="O48" s="169">
        <f t="shared" si="103"/>
        <v>24.62</v>
      </c>
      <c r="P48" s="169">
        <f t="shared" si="103"/>
        <v>-0.34</v>
      </c>
      <c r="Q48" s="169">
        <f t="shared" si="103"/>
        <v>-0.48</v>
      </c>
      <c r="R48" s="169">
        <f t="shared" si="103"/>
        <v>23.8</v>
      </c>
      <c r="S48" s="169">
        <f t="shared" si="103"/>
        <v>13.904999999999999</v>
      </c>
      <c r="T48" s="169">
        <f t="shared" si="103"/>
        <v>-8.5000000000000006E-2</v>
      </c>
      <c r="U48" s="169">
        <f t="shared" si="103"/>
        <v>-0.12</v>
      </c>
      <c r="V48" s="169">
        <f t="shared" si="103"/>
        <v>13.7</v>
      </c>
      <c r="X48" s="70">
        <v>46209</v>
      </c>
      <c r="Y48" s="75"/>
      <c r="Z48" s="67">
        <f t="shared" si="91"/>
        <v>0</v>
      </c>
      <c r="AA48" s="33">
        <f t="shared" si="92"/>
        <v>0</v>
      </c>
      <c r="AB48" s="33">
        <f t="shared" si="93"/>
        <v>0</v>
      </c>
      <c r="AC48" s="76">
        <f t="shared" si="94"/>
        <v>0</v>
      </c>
      <c r="AG48" s="43"/>
    </row>
    <row r="49" spans="1:33" ht="16.8" customHeight="1">
      <c r="A49" s="325">
        <v>46183</v>
      </c>
      <c r="B49" s="167"/>
      <c r="C49" s="167"/>
      <c r="D49" s="167"/>
      <c r="E49" s="168"/>
      <c r="F49" s="31" t="s">
        <v>11</v>
      </c>
      <c r="G49" s="32">
        <f>G46-G47</f>
        <v>13.1</v>
      </c>
      <c r="H49" s="32">
        <f t="shared" ref="H49:V49" si="104">H46-H47</f>
        <v>-1.7000000000000002</v>
      </c>
      <c r="I49" s="32">
        <f t="shared" si="104"/>
        <v>-2.4</v>
      </c>
      <c r="J49" s="32">
        <f t="shared" si="104"/>
        <v>9</v>
      </c>
      <c r="K49" s="32">
        <f t="shared" si="104"/>
        <v>50</v>
      </c>
      <c r="L49" s="32">
        <f t="shared" si="104"/>
        <v>0</v>
      </c>
      <c r="M49" s="32">
        <f t="shared" si="104"/>
        <v>0</v>
      </c>
      <c r="N49" s="32">
        <f t="shared" si="104"/>
        <v>50</v>
      </c>
      <c r="O49" s="32">
        <f t="shared" si="104"/>
        <v>24.62</v>
      </c>
      <c r="P49" s="32">
        <f t="shared" si="104"/>
        <v>-0.34</v>
      </c>
      <c r="Q49" s="32">
        <f t="shared" si="104"/>
        <v>-0.48</v>
      </c>
      <c r="R49" s="32">
        <f t="shared" si="104"/>
        <v>23.8</v>
      </c>
      <c r="S49" s="32">
        <f t="shared" si="104"/>
        <v>13.904999999999999</v>
      </c>
      <c r="T49" s="32">
        <f t="shared" si="104"/>
        <v>-8.5000000000000006E-2</v>
      </c>
      <c r="U49" s="32">
        <f t="shared" si="104"/>
        <v>-0.12</v>
      </c>
      <c r="V49" s="32">
        <f t="shared" si="104"/>
        <v>13.7</v>
      </c>
      <c r="X49" s="70">
        <v>46210</v>
      </c>
      <c r="Y49" s="75"/>
      <c r="Z49" s="67">
        <f t="shared" si="91"/>
        <v>0</v>
      </c>
      <c r="AA49" s="33">
        <f t="shared" si="92"/>
        <v>0</v>
      </c>
      <c r="AB49" s="33">
        <f t="shared" si="93"/>
        <v>0</v>
      </c>
      <c r="AC49" s="76">
        <f t="shared" si="94"/>
        <v>0</v>
      </c>
    </row>
    <row r="50" spans="1:33" ht="16.8" customHeight="1">
      <c r="A50" s="326"/>
      <c r="B50" s="167"/>
      <c r="C50" s="167"/>
      <c r="D50" s="167"/>
      <c r="E50" s="168"/>
      <c r="F50" s="31" t="s">
        <v>2</v>
      </c>
      <c r="G50" s="58">
        <v>0</v>
      </c>
      <c r="H50" s="58">
        <v>0</v>
      </c>
      <c r="I50" s="58">
        <v>0</v>
      </c>
      <c r="J50" s="56">
        <f t="shared" ref="J50:J51" si="105">I50+H50+G50</f>
        <v>0</v>
      </c>
      <c r="K50" s="59">
        <v>0</v>
      </c>
      <c r="L50" s="59">
        <v>0</v>
      </c>
      <c r="M50" s="59">
        <v>0</v>
      </c>
      <c r="N50" s="57">
        <v>2</v>
      </c>
      <c r="O50" s="58">
        <v>0</v>
      </c>
      <c r="P50" s="58">
        <v>0</v>
      </c>
      <c r="Q50" s="58">
        <v>0</v>
      </c>
      <c r="R50" s="56">
        <f t="shared" ref="R50:R51" si="106">Q50+P50+O50</f>
        <v>0</v>
      </c>
      <c r="S50" s="58">
        <v>0</v>
      </c>
      <c r="T50" s="58">
        <v>0</v>
      </c>
      <c r="U50" s="58">
        <v>0</v>
      </c>
      <c r="V50" s="56">
        <f t="shared" ref="V50:V51" si="107">U50+T50+S50</f>
        <v>0</v>
      </c>
      <c r="X50" s="70">
        <v>46211</v>
      </c>
      <c r="Y50" s="75"/>
      <c r="Z50" s="67">
        <f t="shared" si="91"/>
        <v>0</v>
      </c>
      <c r="AA50" s="33">
        <f t="shared" si="92"/>
        <v>0</v>
      </c>
      <c r="AB50" s="33">
        <f t="shared" si="93"/>
        <v>0</v>
      </c>
      <c r="AC50" s="76">
        <f t="shared" si="94"/>
        <v>0</v>
      </c>
    </row>
    <row r="51" spans="1:33" s="13" customFormat="1" ht="16.8" customHeight="1">
      <c r="A51" s="326"/>
      <c r="B51" s="165"/>
      <c r="C51" s="165"/>
      <c r="D51" s="165"/>
      <c r="E51" s="166"/>
      <c r="F51" s="34" t="s">
        <v>17</v>
      </c>
      <c r="G51" s="35">
        <f>G49+G50</f>
        <v>13.1</v>
      </c>
      <c r="H51" s="35">
        <f t="shared" ref="H51:I51" si="108">H49+H50</f>
        <v>-1.7000000000000002</v>
      </c>
      <c r="I51" s="35">
        <f t="shared" si="108"/>
        <v>-2.4</v>
      </c>
      <c r="J51" s="36">
        <f t="shared" si="105"/>
        <v>9</v>
      </c>
      <c r="K51" s="37">
        <f>K49+K50</f>
        <v>50</v>
      </c>
      <c r="L51" s="37">
        <f t="shared" ref="L51:M51" si="109">L49+L50</f>
        <v>0</v>
      </c>
      <c r="M51" s="37">
        <f t="shared" si="109"/>
        <v>0</v>
      </c>
      <c r="N51" s="159">
        <f t="shared" ref="N51" si="110">M51+L51+K51</f>
        <v>50</v>
      </c>
      <c r="O51" s="35">
        <f>O49+O50</f>
        <v>24.62</v>
      </c>
      <c r="P51" s="35">
        <f t="shared" ref="P51:Q51" si="111">P49+P50</f>
        <v>-0.34</v>
      </c>
      <c r="Q51" s="35">
        <f t="shared" si="111"/>
        <v>-0.48</v>
      </c>
      <c r="R51" s="36">
        <f t="shared" si="106"/>
        <v>23.8</v>
      </c>
      <c r="S51" s="35">
        <f>S49+S50</f>
        <v>13.904999999999999</v>
      </c>
      <c r="T51" s="35">
        <f t="shared" ref="T51:U51" si="112">T49+T50</f>
        <v>-8.5000000000000006E-2</v>
      </c>
      <c r="U51" s="35">
        <f t="shared" si="112"/>
        <v>-0.12</v>
      </c>
      <c r="V51" s="36">
        <f t="shared" si="107"/>
        <v>13.7</v>
      </c>
      <c r="X51" s="70">
        <v>46212</v>
      </c>
      <c r="Y51" s="75"/>
      <c r="Z51" s="67">
        <f t="shared" si="91"/>
        <v>0</v>
      </c>
      <c r="AA51" s="33">
        <f t="shared" si="92"/>
        <v>0</v>
      </c>
      <c r="AB51" s="33">
        <f t="shared" si="93"/>
        <v>0</v>
      </c>
      <c r="AC51" s="76">
        <f t="shared" si="94"/>
        <v>0</v>
      </c>
      <c r="AD51" s="17"/>
      <c r="AE51" s="18"/>
      <c r="AF51" s="18"/>
      <c r="AG51" s="18"/>
    </row>
    <row r="52" spans="1:33" s="15" customFormat="1" ht="16.8" customHeight="1">
      <c r="A52" s="326"/>
      <c r="B52" s="310">
        <v>0</v>
      </c>
      <c r="C52" s="310">
        <v>0</v>
      </c>
      <c r="D52" s="310">
        <v>0</v>
      </c>
      <c r="E52" s="312">
        <f>D52+C52+B52</f>
        <v>0</v>
      </c>
      <c r="F52" s="39" t="s">
        <v>12</v>
      </c>
      <c r="G52" s="169">
        <f>B52*0.1</f>
        <v>0</v>
      </c>
      <c r="H52" s="169">
        <f>C52*0.1</f>
        <v>0</v>
      </c>
      <c r="I52" s="169">
        <f>D52*0.15</f>
        <v>0</v>
      </c>
      <c r="J52" s="169">
        <f>I52+H52+G52</f>
        <v>0</v>
      </c>
      <c r="K52" s="156"/>
      <c r="L52" s="156"/>
      <c r="M52" s="156"/>
      <c r="N52" s="156">
        <f>M52+L52+K52</f>
        <v>0</v>
      </c>
      <c r="O52" s="169">
        <f>B52*0.02</f>
        <v>0</v>
      </c>
      <c r="P52" s="169">
        <f>C52*0.02</f>
        <v>0</v>
      </c>
      <c r="Q52" s="169">
        <f>D52*0.03</f>
        <v>0</v>
      </c>
      <c r="R52" s="169">
        <f>Q52+P52+O52</f>
        <v>0</v>
      </c>
      <c r="S52" s="169">
        <f>B52*0.005</f>
        <v>0</v>
      </c>
      <c r="T52" s="169">
        <f>C52*0.005</f>
        <v>0</v>
      </c>
      <c r="U52" s="169">
        <f>D52*0.0075</f>
        <v>0</v>
      </c>
      <c r="V52" s="169">
        <f>U52+T52+S52</f>
        <v>0</v>
      </c>
      <c r="X52" s="70">
        <v>46213</v>
      </c>
      <c r="Y52" s="75"/>
      <c r="Z52" s="67">
        <f t="shared" si="91"/>
        <v>0</v>
      </c>
      <c r="AA52" s="33">
        <f t="shared" si="92"/>
        <v>0</v>
      </c>
      <c r="AB52" s="33">
        <f t="shared" si="93"/>
        <v>0</v>
      </c>
      <c r="AC52" s="76">
        <f t="shared" si="94"/>
        <v>0</v>
      </c>
      <c r="AD52" s="42"/>
      <c r="AE52" s="43"/>
      <c r="AF52" s="43"/>
      <c r="AG52" s="44"/>
    </row>
    <row r="53" spans="1:33" s="16" customFormat="1" ht="20.399999999999999" customHeight="1">
      <c r="A53" s="327"/>
      <c r="B53" s="311"/>
      <c r="C53" s="311"/>
      <c r="D53" s="311"/>
      <c r="E53" s="313"/>
      <c r="F53" s="39" t="s">
        <v>13</v>
      </c>
      <c r="G53" s="169">
        <f>G51-G52</f>
        <v>13.1</v>
      </c>
      <c r="H53" s="169">
        <f t="shared" ref="H53:V53" si="113">H51-H52</f>
        <v>-1.7000000000000002</v>
      </c>
      <c r="I53" s="169">
        <f t="shared" si="113"/>
        <v>-2.4</v>
      </c>
      <c r="J53" s="169">
        <f t="shared" si="113"/>
        <v>9</v>
      </c>
      <c r="K53" s="156">
        <f t="shared" si="113"/>
        <v>50</v>
      </c>
      <c r="L53" s="156">
        <f t="shared" si="113"/>
        <v>0</v>
      </c>
      <c r="M53" s="156">
        <f t="shared" si="113"/>
        <v>0</v>
      </c>
      <c r="N53" s="156">
        <f t="shared" si="113"/>
        <v>50</v>
      </c>
      <c r="O53" s="169">
        <f t="shared" si="113"/>
        <v>24.62</v>
      </c>
      <c r="P53" s="169">
        <f t="shared" si="113"/>
        <v>-0.34</v>
      </c>
      <c r="Q53" s="169">
        <f t="shared" si="113"/>
        <v>-0.48</v>
      </c>
      <c r="R53" s="169">
        <f t="shared" si="113"/>
        <v>23.8</v>
      </c>
      <c r="S53" s="169">
        <f t="shared" si="113"/>
        <v>13.904999999999999</v>
      </c>
      <c r="T53" s="169">
        <f t="shared" si="113"/>
        <v>-8.5000000000000006E-2</v>
      </c>
      <c r="U53" s="169">
        <f t="shared" si="113"/>
        <v>-0.12</v>
      </c>
      <c r="V53" s="169">
        <f t="shared" si="113"/>
        <v>13.7</v>
      </c>
      <c r="X53" s="70">
        <v>46214</v>
      </c>
      <c r="Y53" s="75"/>
      <c r="Z53" s="67">
        <f t="shared" si="91"/>
        <v>0</v>
      </c>
      <c r="AA53" s="33">
        <f t="shared" si="92"/>
        <v>0</v>
      </c>
      <c r="AB53" s="33">
        <f t="shared" si="93"/>
        <v>0</v>
      </c>
      <c r="AC53" s="76">
        <f t="shared" si="94"/>
        <v>0</v>
      </c>
      <c r="AD53" s="42"/>
      <c r="AE53" s="43"/>
      <c r="AF53" s="43"/>
      <c r="AG53" s="43"/>
    </row>
    <row r="54" spans="1:33" ht="16.8" customHeight="1">
      <c r="A54" s="325">
        <v>46184</v>
      </c>
      <c r="B54" s="167"/>
      <c r="C54" s="167"/>
      <c r="D54" s="167"/>
      <c r="E54" s="168"/>
      <c r="F54" s="31" t="s">
        <v>11</v>
      </c>
      <c r="G54" s="32">
        <f>G51-G52</f>
        <v>13.1</v>
      </c>
      <c r="H54" s="32">
        <f t="shared" ref="H54:V54" si="114">H51-H52</f>
        <v>-1.7000000000000002</v>
      </c>
      <c r="I54" s="32">
        <f t="shared" si="114"/>
        <v>-2.4</v>
      </c>
      <c r="J54" s="32">
        <f t="shared" si="114"/>
        <v>9</v>
      </c>
      <c r="K54" s="32">
        <f t="shared" si="114"/>
        <v>50</v>
      </c>
      <c r="L54" s="32">
        <f t="shared" si="114"/>
        <v>0</v>
      </c>
      <c r="M54" s="32">
        <f t="shared" si="114"/>
        <v>0</v>
      </c>
      <c r="N54" s="32">
        <f t="shared" si="114"/>
        <v>50</v>
      </c>
      <c r="O54" s="32">
        <f t="shared" si="114"/>
        <v>24.62</v>
      </c>
      <c r="P54" s="32">
        <f t="shared" si="114"/>
        <v>-0.34</v>
      </c>
      <c r="Q54" s="32">
        <f t="shared" si="114"/>
        <v>-0.48</v>
      </c>
      <c r="R54" s="32">
        <f t="shared" si="114"/>
        <v>23.8</v>
      </c>
      <c r="S54" s="32">
        <f t="shared" si="114"/>
        <v>13.904999999999999</v>
      </c>
      <c r="T54" s="32">
        <f t="shared" si="114"/>
        <v>-8.5000000000000006E-2</v>
      </c>
      <c r="U54" s="32">
        <f t="shared" si="114"/>
        <v>-0.12</v>
      </c>
      <c r="V54" s="32">
        <f t="shared" si="114"/>
        <v>13.7</v>
      </c>
      <c r="X54" s="70">
        <v>46215</v>
      </c>
      <c r="Y54" s="75"/>
      <c r="Z54" s="67">
        <f t="shared" si="91"/>
        <v>0</v>
      </c>
      <c r="AA54" s="33">
        <f t="shared" si="92"/>
        <v>0</v>
      </c>
      <c r="AB54" s="33">
        <f t="shared" si="93"/>
        <v>0</v>
      </c>
      <c r="AC54" s="76">
        <f t="shared" si="94"/>
        <v>0</v>
      </c>
    </row>
    <row r="55" spans="1:33" ht="16.8" customHeight="1">
      <c r="A55" s="326"/>
      <c r="B55" s="167"/>
      <c r="C55" s="167"/>
      <c r="D55" s="167"/>
      <c r="E55" s="168"/>
      <c r="F55" s="31" t="s">
        <v>2</v>
      </c>
      <c r="G55" s="58">
        <v>0</v>
      </c>
      <c r="H55" s="58">
        <v>0</v>
      </c>
      <c r="I55" s="58">
        <v>0</v>
      </c>
      <c r="J55" s="56">
        <f t="shared" ref="J55:J56" si="115">I55+H55+G55</f>
        <v>0</v>
      </c>
      <c r="K55" s="59">
        <v>0</v>
      </c>
      <c r="L55" s="59">
        <v>0</v>
      </c>
      <c r="M55" s="59">
        <v>0</v>
      </c>
      <c r="N55" s="57">
        <v>2</v>
      </c>
      <c r="O55" s="58">
        <v>0</v>
      </c>
      <c r="P55" s="58">
        <v>0</v>
      </c>
      <c r="Q55" s="58">
        <v>0</v>
      </c>
      <c r="R55" s="56">
        <f t="shared" ref="R55:R56" si="116">Q55+P55+O55</f>
        <v>0</v>
      </c>
      <c r="S55" s="58">
        <v>0</v>
      </c>
      <c r="T55" s="58">
        <v>0</v>
      </c>
      <c r="U55" s="58">
        <v>0</v>
      </c>
      <c r="V55" s="56">
        <f t="shared" ref="V55:V56" si="117">U55+T55+S55</f>
        <v>0</v>
      </c>
      <c r="X55" s="70">
        <v>46216</v>
      </c>
      <c r="Y55" s="75"/>
      <c r="Z55" s="67">
        <f t="shared" si="91"/>
        <v>0</v>
      </c>
      <c r="AA55" s="33">
        <f t="shared" si="92"/>
        <v>0</v>
      </c>
      <c r="AB55" s="33">
        <f t="shared" si="93"/>
        <v>0</v>
      </c>
      <c r="AC55" s="76">
        <f t="shared" si="94"/>
        <v>0</v>
      </c>
    </row>
    <row r="56" spans="1:33" s="13" customFormat="1" ht="16.8" customHeight="1">
      <c r="A56" s="326"/>
      <c r="B56" s="165"/>
      <c r="C56" s="165"/>
      <c r="D56" s="165"/>
      <c r="E56" s="166"/>
      <c r="F56" s="34" t="s">
        <v>17</v>
      </c>
      <c r="G56" s="35">
        <f>G54+G55</f>
        <v>13.1</v>
      </c>
      <c r="H56" s="35">
        <f t="shared" ref="H56:I56" si="118">H54+H55</f>
        <v>-1.7000000000000002</v>
      </c>
      <c r="I56" s="35">
        <f t="shared" si="118"/>
        <v>-2.4</v>
      </c>
      <c r="J56" s="36">
        <f t="shared" si="115"/>
        <v>9</v>
      </c>
      <c r="K56" s="37">
        <f>K54+K55</f>
        <v>50</v>
      </c>
      <c r="L56" s="37">
        <f t="shared" ref="L56:M56" si="119">L54+L55</f>
        <v>0</v>
      </c>
      <c r="M56" s="37">
        <f t="shared" si="119"/>
        <v>0</v>
      </c>
      <c r="N56" s="159">
        <f t="shared" ref="N56" si="120">M56+L56+K56</f>
        <v>50</v>
      </c>
      <c r="O56" s="35">
        <f>O54+O55</f>
        <v>24.62</v>
      </c>
      <c r="P56" s="35">
        <f t="shared" ref="P56:Q56" si="121">P54+P55</f>
        <v>-0.34</v>
      </c>
      <c r="Q56" s="35">
        <f t="shared" si="121"/>
        <v>-0.48</v>
      </c>
      <c r="R56" s="36">
        <f t="shared" si="116"/>
        <v>23.8</v>
      </c>
      <c r="S56" s="35">
        <f>S54+S55</f>
        <v>13.904999999999999</v>
      </c>
      <c r="T56" s="35">
        <f t="shared" ref="T56:U56" si="122">T54+T55</f>
        <v>-8.5000000000000006E-2</v>
      </c>
      <c r="U56" s="35">
        <f t="shared" si="122"/>
        <v>-0.12</v>
      </c>
      <c r="V56" s="36">
        <f t="shared" si="117"/>
        <v>13.7</v>
      </c>
      <c r="X56" s="70">
        <v>46217</v>
      </c>
      <c r="Y56" s="75"/>
      <c r="Z56" s="67">
        <f t="shared" si="91"/>
        <v>0</v>
      </c>
      <c r="AA56" s="33">
        <f t="shared" si="92"/>
        <v>0</v>
      </c>
      <c r="AB56" s="33">
        <f t="shared" si="93"/>
        <v>0</v>
      </c>
      <c r="AC56" s="76">
        <f t="shared" si="94"/>
        <v>0</v>
      </c>
      <c r="AD56" s="17"/>
      <c r="AE56" s="18"/>
      <c r="AF56" s="18"/>
      <c r="AG56" s="18"/>
    </row>
    <row r="57" spans="1:33" s="15" customFormat="1" ht="16.8" customHeight="1">
      <c r="A57" s="326"/>
      <c r="B57" s="310">
        <v>0</v>
      </c>
      <c r="C57" s="310">
        <v>0</v>
      </c>
      <c r="D57" s="310">
        <v>0</v>
      </c>
      <c r="E57" s="312">
        <f>D57+C57+B57</f>
        <v>0</v>
      </c>
      <c r="F57" s="39" t="s">
        <v>12</v>
      </c>
      <c r="G57" s="169">
        <f>B57*0.1</f>
        <v>0</v>
      </c>
      <c r="H57" s="169">
        <f>C57*0.1</f>
        <v>0</v>
      </c>
      <c r="I57" s="169">
        <f>D57*0.15</f>
        <v>0</v>
      </c>
      <c r="J57" s="169">
        <f>I57+H57+G57</f>
        <v>0</v>
      </c>
      <c r="K57" s="156"/>
      <c r="L57" s="156"/>
      <c r="M57" s="156"/>
      <c r="N57" s="156">
        <f>M57+L57+K57</f>
        <v>0</v>
      </c>
      <c r="O57" s="169">
        <f>B57*0.02</f>
        <v>0</v>
      </c>
      <c r="P57" s="169">
        <f>C57*0.02</f>
        <v>0</v>
      </c>
      <c r="Q57" s="169">
        <f>D57*0.03</f>
        <v>0</v>
      </c>
      <c r="R57" s="169">
        <f>Q57+P57+O57</f>
        <v>0</v>
      </c>
      <c r="S57" s="169">
        <f>B57*0.005</f>
        <v>0</v>
      </c>
      <c r="T57" s="169">
        <f>C57*0.005</f>
        <v>0</v>
      </c>
      <c r="U57" s="169">
        <f>D57*0.0075</f>
        <v>0</v>
      </c>
      <c r="V57" s="169">
        <f>U57+T57+S57</f>
        <v>0</v>
      </c>
      <c r="X57" s="70">
        <v>46218</v>
      </c>
      <c r="Y57" s="75"/>
      <c r="Z57" s="67">
        <f t="shared" si="91"/>
        <v>0</v>
      </c>
      <c r="AA57" s="33">
        <f t="shared" si="92"/>
        <v>0</v>
      </c>
      <c r="AB57" s="33">
        <f t="shared" si="93"/>
        <v>0</v>
      </c>
      <c r="AC57" s="76">
        <f t="shared" si="94"/>
        <v>0</v>
      </c>
      <c r="AD57" s="42"/>
      <c r="AE57" s="43"/>
      <c r="AF57" s="43"/>
      <c r="AG57" s="44"/>
    </row>
    <row r="58" spans="1:33" s="16" customFormat="1" ht="20.399999999999999" customHeight="1">
      <c r="A58" s="327"/>
      <c r="B58" s="311"/>
      <c r="C58" s="311"/>
      <c r="D58" s="311"/>
      <c r="E58" s="313"/>
      <c r="F58" s="39" t="s">
        <v>13</v>
      </c>
      <c r="G58" s="169">
        <f>G56-G57</f>
        <v>13.1</v>
      </c>
      <c r="H58" s="169">
        <f t="shared" ref="H58:V58" si="123">H56-H57</f>
        <v>-1.7000000000000002</v>
      </c>
      <c r="I58" s="169">
        <f t="shared" si="123"/>
        <v>-2.4</v>
      </c>
      <c r="J58" s="169">
        <f t="shared" si="123"/>
        <v>9</v>
      </c>
      <c r="K58" s="156">
        <f t="shared" si="123"/>
        <v>50</v>
      </c>
      <c r="L58" s="156">
        <f t="shared" si="123"/>
        <v>0</v>
      </c>
      <c r="M58" s="156">
        <f t="shared" si="123"/>
        <v>0</v>
      </c>
      <c r="N58" s="156">
        <f t="shared" si="123"/>
        <v>50</v>
      </c>
      <c r="O58" s="169">
        <f t="shared" si="123"/>
        <v>24.62</v>
      </c>
      <c r="P58" s="169">
        <f t="shared" si="123"/>
        <v>-0.34</v>
      </c>
      <c r="Q58" s="169">
        <f t="shared" si="123"/>
        <v>-0.48</v>
      </c>
      <c r="R58" s="169">
        <f t="shared" si="123"/>
        <v>23.8</v>
      </c>
      <c r="S58" s="169">
        <f t="shared" si="123"/>
        <v>13.904999999999999</v>
      </c>
      <c r="T58" s="169">
        <f t="shared" si="123"/>
        <v>-8.5000000000000006E-2</v>
      </c>
      <c r="U58" s="169">
        <f t="shared" si="123"/>
        <v>-0.12</v>
      </c>
      <c r="V58" s="169">
        <f t="shared" si="123"/>
        <v>13.7</v>
      </c>
      <c r="X58" s="70">
        <v>46219</v>
      </c>
      <c r="Y58" s="75"/>
      <c r="Z58" s="67">
        <f t="shared" si="91"/>
        <v>0</v>
      </c>
      <c r="AA58" s="33">
        <f t="shared" si="92"/>
        <v>0</v>
      </c>
      <c r="AB58" s="33">
        <f t="shared" si="93"/>
        <v>0</v>
      </c>
      <c r="AC58" s="76">
        <f t="shared" si="94"/>
        <v>0</v>
      </c>
      <c r="AD58" s="42"/>
      <c r="AE58" s="43"/>
      <c r="AF58" s="43"/>
      <c r="AG58" s="43"/>
    </row>
    <row r="59" spans="1:33" ht="16.8" customHeight="1">
      <c r="A59" s="325">
        <v>46185</v>
      </c>
      <c r="B59" s="167"/>
      <c r="C59" s="167"/>
      <c r="D59" s="167"/>
      <c r="E59" s="168"/>
      <c r="F59" s="31" t="s">
        <v>11</v>
      </c>
      <c r="G59" s="32">
        <f>G56-G57</f>
        <v>13.1</v>
      </c>
      <c r="H59" s="32">
        <f t="shared" ref="H59:V59" si="124">H56-H57</f>
        <v>-1.7000000000000002</v>
      </c>
      <c r="I59" s="32">
        <f t="shared" si="124"/>
        <v>-2.4</v>
      </c>
      <c r="J59" s="32">
        <f t="shared" si="124"/>
        <v>9</v>
      </c>
      <c r="K59" s="32">
        <f t="shared" si="124"/>
        <v>50</v>
      </c>
      <c r="L59" s="32">
        <f t="shared" si="124"/>
        <v>0</v>
      </c>
      <c r="M59" s="32">
        <f t="shared" si="124"/>
        <v>0</v>
      </c>
      <c r="N59" s="32">
        <f t="shared" si="124"/>
        <v>50</v>
      </c>
      <c r="O59" s="32">
        <f t="shared" si="124"/>
        <v>24.62</v>
      </c>
      <c r="P59" s="32">
        <f t="shared" si="124"/>
        <v>-0.34</v>
      </c>
      <c r="Q59" s="32">
        <f t="shared" si="124"/>
        <v>-0.48</v>
      </c>
      <c r="R59" s="32">
        <f t="shared" si="124"/>
        <v>23.8</v>
      </c>
      <c r="S59" s="32">
        <f t="shared" si="124"/>
        <v>13.904999999999999</v>
      </c>
      <c r="T59" s="32">
        <f t="shared" si="124"/>
        <v>-8.5000000000000006E-2</v>
      </c>
      <c r="U59" s="32">
        <f t="shared" si="124"/>
        <v>-0.12</v>
      </c>
      <c r="V59" s="32">
        <f t="shared" si="124"/>
        <v>13.7</v>
      </c>
      <c r="X59" s="70">
        <v>46220</v>
      </c>
      <c r="Y59" s="75"/>
      <c r="Z59" s="67">
        <f t="shared" si="91"/>
        <v>0</v>
      </c>
      <c r="AA59" s="33">
        <f t="shared" si="92"/>
        <v>0</v>
      </c>
      <c r="AB59" s="33">
        <f t="shared" si="93"/>
        <v>0</v>
      </c>
      <c r="AC59" s="76">
        <f t="shared" si="94"/>
        <v>0</v>
      </c>
    </row>
    <row r="60" spans="1:33" ht="16.8" customHeight="1">
      <c r="A60" s="326"/>
      <c r="B60" s="167"/>
      <c r="C60" s="167"/>
      <c r="D60" s="167"/>
      <c r="E60" s="168"/>
      <c r="F60" s="31" t="s">
        <v>2</v>
      </c>
      <c r="G60" s="58">
        <v>0</v>
      </c>
      <c r="H60" s="58">
        <v>0</v>
      </c>
      <c r="I60" s="58">
        <v>0</v>
      </c>
      <c r="J60" s="56">
        <f t="shared" ref="J60:J61" si="125">I60+H60+G60</f>
        <v>0</v>
      </c>
      <c r="K60" s="59">
        <v>0</v>
      </c>
      <c r="L60" s="59">
        <v>0</v>
      </c>
      <c r="M60" s="59">
        <v>0</v>
      </c>
      <c r="N60" s="57">
        <v>2</v>
      </c>
      <c r="O60" s="58">
        <v>0</v>
      </c>
      <c r="P60" s="58">
        <v>0</v>
      </c>
      <c r="Q60" s="58">
        <v>0</v>
      </c>
      <c r="R60" s="56">
        <f t="shared" ref="R60:R61" si="126">Q60+P60+O60</f>
        <v>0</v>
      </c>
      <c r="S60" s="58">
        <v>0</v>
      </c>
      <c r="T60" s="58">
        <v>0</v>
      </c>
      <c r="U60" s="58">
        <v>0</v>
      </c>
      <c r="V60" s="56">
        <f t="shared" ref="V60:V61" si="127">U60+T60+S60</f>
        <v>0</v>
      </c>
      <c r="X60" s="70">
        <v>46221</v>
      </c>
      <c r="Y60" s="75"/>
      <c r="Z60" s="67">
        <f t="shared" si="91"/>
        <v>0</v>
      </c>
      <c r="AA60" s="33">
        <f t="shared" si="92"/>
        <v>0</v>
      </c>
      <c r="AB60" s="33">
        <f t="shared" si="93"/>
        <v>0</v>
      </c>
      <c r="AC60" s="76">
        <f t="shared" si="94"/>
        <v>0</v>
      </c>
    </row>
    <row r="61" spans="1:33" s="13" customFormat="1" ht="16.8" customHeight="1">
      <c r="A61" s="326"/>
      <c r="B61" s="165"/>
      <c r="C61" s="165"/>
      <c r="D61" s="165"/>
      <c r="E61" s="166"/>
      <c r="F61" s="34" t="s">
        <v>17</v>
      </c>
      <c r="G61" s="35">
        <f>G59+G60</f>
        <v>13.1</v>
      </c>
      <c r="H61" s="35">
        <f t="shared" ref="H61:I61" si="128">H59+H60</f>
        <v>-1.7000000000000002</v>
      </c>
      <c r="I61" s="35">
        <f t="shared" si="128"/>
        <v>-2.4</v>
      </c>
      <c r="J61" s="36">
        <f t="shared" si="125"/>
        <v>9</v>
      </c>
      <c r="K61" s="37">
        <f>K59+K60</f>
        <v>50</v>
      </c>
      <c r="L61" s="37">
        <f t="shared" ref="L61:M61" si="129">L59+L60</f>
        <v>0</v>
      </c>
      <c r="M61" s="37">
        <f t="shared" si="129"/>
        <v>0</v>
      </c>
      <c r="N61" s="159">
        <f t="shared" ref="N61" si="130">M61+L61+K61</f>
        <v>50</v>
      </c>
      <c r="O61" s="35">
        <f>O59+O60</f>
        <v>24.62</v>
      </c>
      <c r="P61" s="35">
        <f t="shared" ref="P61:Q61" si="131">P59+P60</f>
        <v>-0.34</v>
      </c>
      <c r="Q61" s="35">
        <f t="shared" si="131"/>
        <v>-0.48</v>
      </c>
      <c r="R61" s="36">
        <f t="shared" si="126"/>
        <v>23.8</v>
      </c>
      <c r="S61" s="35">
        <f>S59+S60</f>
        <v>13.904999999999999</v>
      </c>
      <c r="T61" s="35">
        <f t="shared" ref="T61:U61" si="132">T59+T60</f>
        <v>-8.5000000000000006E-2</v>
      </c>
      <c r="U61" s="35">
        <f t="shared" si="132"/>
        <v>-0.12</v>
      </c>
      <c r="V61" s="36">
        <f t="shared" si="127"/>
        <v>13.7</v>
      </c>
      <c r="X61" s="70">
        <v>46222</v>
      </c>
      <c r="Y61" s="75"/>
      <c r="Z61" s="67">
        <f t="shared" si="91"/>
        <v>0</v>
      </c>
      <c r="AA61" s="33">
        <f t="shared" si="92"/>
        <v>0</v>
      </c>
      <c r="AB61" s="33">
        <f t="shared" si="93"/>
        <v>0</v>
      </c>
      <c r="AC61" s="76">
        <f t="shared" si="94"/>
        <v>0</v>
      </c>
      <c r="AD61" s="17"/>
      <c r="AE61" s="18"/>
      <c r="AF61" s="18"/>
      <c r="AG61" s="18"/>
    </row>
    <row r="62" spans="1:33" s="15" customFormat="1" ht="16.8" customHeight="1">
      <c r="A62" s="326"/>
      <c r="B62" s="310">
        <v>0</v>
      </c>
      <c r="C62" s="310">
        <v>0</v>
      </c>
      <c r="D62" s="310">
        <v>0</v>
      </c>
      <c r="E62" s="312">
        <f>D62+C62+B62</f>
        <v>0</v>
      </c>
      <c r="F62" s="39" t="s">
        <v>12</v>
      </c>
      <c r="G62" s="169">
        <f>B62*0.1</f>
        <v>0</v>
      </c>
      <c r="H62" s="169">
        <f>C62*0.1</f>
        <v>0</v>
      </c>
      <c r="I62" s="169">
        <f>D62*0.15</f>
        <v>0</v>
      </c>
      <c r="J62" s="169">
        <f>I62+H62+G62</f>
        <v>0</v>
      </c>
      <c r="K62" s="156"/>
      <c r="L62" s="156"/>
      <c r="M62" s="156"/>
      <c r="N62" s="156">
        <f>M62+L62+K62</f>
        <v>0</v>
      </c>
      <c r="O62" s="169">
        <f>B62*0.02</f>
        <v>0</v>
      </c>
      <c r="P62" s="169">
        <f>C62*0.02</f>
        <v>0</v>
      </c>
      <c r="Q62" s="169">
        <f>D62*0.03</f>
        <v>0</v>
      </c>
      <c r="R62" s="169">
        <f>Q62+P62+O62</f>
        <v>0</v>
      </c>
      <c r="S62" s="169">
        <f>B62*0.005</f>
        <v>0</v>
      </c>
      <c r="T62" s="169">
        <f>C62*0.005</f>
        <v>0</v>
      </c>
      <c r="U62" s="169">
        <f>D62*0.0075</f>
        <v>0</v>
      </c>
      <c r="V62" s="169">
        <f>U62+T62+S62</f>
        <v>0</v>
      </c>
      <c r="X62" s="70">
        <v>46223</v>
      </c>
      <c r="Y62" s="75"/>
      <c r="Z62" s="67">
        <f t="shared" si="91"/>
        <v>0</v>
      </c>
      <c r="AA62" s="33">
        <f t="shared" si="92"/>
        <v>0</v>
      </c>
      <c r="AB62" s="33">
        <f t="shared" si="93"/>
        <v>0</v>
      </c>
      <c r="AC62" s="76">
        <f t="shared" si="94"/>
        <v>0</v>
      </c>
      <c r="AD62" s="42"/>
      <c r="AE62" s="43"/>
      <c r="AF62" s="43"/>
      <c r="AG62" s="44"/>
    </row>
    <row r="63" spans="1:33" s="16" customFormat="1" ht="20.399999999999999" customHeight="1">
      <c r="A63" s="327"/>
      <c r="B63" s="311"/>
      <c r="C63" s="311"/>
      <c r="D63" s="311"/>
      <c r="E63" s="313"/>
      <c r="F63" s="39" t="s">
        <v>13</v>
      </c>
      <c r="G63" s="169">
        <f>G61-G62</f>
        <v>13.1</v>
      </c>
      <c r="H63" s="169">
        <f t="shared" ref="H63:V63" si="133">H61-H62</f>
        <v>-1.7000000000000002</v>
      </c>
      <c r="I63" s="169">
        <f t="shared" si="133"/>
        <v>-2.4</v>
      </c>
      <c r="J63" s="169">
        <f t="shared" si="133"/>
        <v>9</v>
      </c>
      <c r="K63" s="156">
        <f t="shared" si="133"/>
        <v>50</v>
      </c>
      <c r="L63" s="156">
        <f t="shared" si="133"/>
        <v>0</v>
      </c>
      <c r="M63" s="156">
        <f t="shared" si="133"/>
        <v>0</v>
      </c>
      <c r="N63" s="156">
        <f t="shared" si="133"/>
        <v>50</v>
      </c>
      <c r="O63" s="169">
        <f t="shared" si="133"/>
        <v>24.62</v>
      </c>
      <c r="P63" s="169">
        <f t="shared" si="133"/>
        <v>-0.34</v>
      </c>
      <c r="Q63" s="169">
        <f t="shared" si="133"/>
        <v>-0.48</v>
      </c>
      <c r="R63" s="169">
        <f t="shared" si="133"/>
        <v>23.8</v>
      </c>
      <c r="S63" s="169">
        <f t="shared" si="133"/>
        <v>13.904999999999999</v>
      </c>
      <c r="T63" s="169">
        <f t="shared" si="133"/>
        <v>-8.5000000000000006E-2</v>
      </c>
      <c r="U63" s="169">
        <f t="shared" si="133"/>
        <v>-0.12</v>
      </c>
      <c r="V63" s="169">
        <f t="shared" si="133"/>
        <v>13.7</v>
      </c>
      <c r="X63" s="70">
        <v>46224</v>
      </c>
      <c r="Y63" s="75"/>
      <c r="Z63" s="67">
        <f t="shared" si="91"/>
        <v>0</v>
      </c>
      <c r="AA63" s="33">
        <f t="shared" si="92"/>
        <v>0</v>
      </c>
      <c r="AB63" s="33">
        <f t="shared" si="93"/>
        <v>0</v>
      </c>
      <c r="AC63" s="76">
        <f t="shared" si="94"/>
        <v>0</v>
      </c>
      <c r="AD63" s="42"/>
      <c r="AE63" s="43"/>
      <c r="AF63" s="43"/>
      <c r="AG63" s="43"/>
    </row>
    <row r="64" spans="1:33" ht="16.8" customHeight="1">
      <c r="A64" s="325">
        <v>46186</v>
      </c>
      <c r="B64" s="167"/>
      <c r="C64" s="167"/>
      <c r="D64" s="167"/>
      <c r="E64" s="168"/>
      <c r="F64" s="31" t="s">
        <v>11</v>
      </c>
      <c r="G64" s="32">
        <f>G61-G62</f>
        <v>13.1</v>
      </c>
      <c r="H64" s="32">
        <f t="shared" ref="H64:V64" si="134">H61-H62</f>
        <v>-1.7000000000000002</v>
      </c>
      <c r="I64" s="32">
        <f t="shared" si="134"/>
        <v>-2.4</v>
      </c>
      <c r="J64" s="32">
        <f t="shared" si="134"/>
        <v>9</v>
      </c>
      <c r="K64" s="32">
        <f t="shared" si="134"/>
        <v>50</v>
      </c>
      <c r="L64" s="32">
        <f t="shared" si="134"/>
        <v>0</v>
      </c>
      <c r="M64" s="32">
        <f t="shared" si="134"/>
        <v>0</v>
      </c>
      <c r="N64" s="32">
        <f t="shared" si="134"/>
        <v>50</v>
      </c>
      <c r="O64" s="32">
        <f t="shared" si="134"/>
        <v>24.62</v>
      </c>
      <c r="P64" s="32">
        <f t="shared" si="134"/>
        <v>-0.34</v>
      </c>
      <c r="Q64" s="32">
        <f t="shared" si="134"/>
        <v>-0.48</v>
      </c>
      <c r="R64" s="32">
        <f t="shared" si="134"/>
        <v>23.8</v>
      </c>
      <c r="S64" s="32">
        <f t="shared" si="134"/>
        <v>13.904999999999999</v>
      </c>
      <c r="T64" s="32">
        <f t="shared" si="134"/>
        <v>-8.5000000000000006E-2</v>
      </c>
      <c r="U64" s="32">
        <f t="shared" si="134"/>
        <v>-0.12</v>
      </c>
      <c r="V64" s="32">
        <f t="shared" si="134"/>
        <v>13.7</v>
      </c>
      <c r="X64" s="70">
        <v>46225</v>
      </c>
      <c r="Y64" s="75"/>
      <c r="Z64" s="67">
        <f t="shared" si="91"/>
        <v>0</v>
      </c>
      <c r="AA64" s="33">
        <f t="shared" si="92"/>
        <v>0</v>
      </c>
      <c r="AB64" s="33">
        <f t="shared" si="93"/>
        <v>0</v>
      </c>
      <c r="AC64" s="76">
        <f t="shared" si="94"/>
        <v>0</v>
      </c>
    </row>
    <row r="65" spans="1:33" ht="16.8" customHeight="1">
      <c r="A65" s="326"/>
      <c r="B65" s="167"/>
      <c r="C65" s="167"/>
      <c r="D65" s="167"/>
      <c r="E65" s="168"/>
      <c r="F65" s="31" t="s">
        <v>2</v>
      </c>
      <c r="G65" s="58">
        <v>0</v>
      </c>
      <c r="H65" s="58">
        <v>0</v>
      </c>
      <c r="I65" s="58">
        <v>0</v>
      </c>
      <c r="J65" s="56">
        <f t="shared" ref="J65:J66" si="135">I65+H65+G65</f>
        <v>0</v>
      </c>
      <c r="K65" s="59">
        <v>0</v>
      </c>
      <c r="L65" s="59">
        <v>0</v>
      </c>
      <c r="M65" s="59">
        <v>0</v>
      </c>
      <c r="N65" s="57">
        <v>2</v>
      </c>
      <c r="O65" s="58">
        <v>0</v>
      </c>
      <c r="P65" s="58">
        <v>0</v>
      </c>
      <c r="Q65" s="58">
        <v>0</v>
      </c>
      <c r="R65" s="56">
        <f t="shared" ref="R65:R66" si="136">Q65+P65+O65</f>
        <v>0</v>
      </c>
      <c r="S65" s="58">
        <v>0</v>
      </c>
      <c r="T65" s="58">
        <v>0</v>
      </c>
      <c r="U65" s="58">
        <v>0</v>
      </c>
      <c r="V65" s="56">
        <f t="shared" ref="V65:V66" si="137">U65+T65+S65</f>
        <v>0</v>
      </c>
      <c r="X65" s="70">
        <v>46226</v>
      </c>
      <c r="Y65" s="75"/>
      <c r="Z65" s="67">
        <f t="shared" si="91"/>
        <v>0</v>
      </c>
      <c r="AA65" s="33">
        <f t="shared" si="92"/>
        <v>0</v>
      </c>
      <c r="AB65" s="33">
        <f t="shared" si="93"/>
        <v>0</v>
      </c>
      <c r="AC65" s="76">
        <f t="shared" si="94"/>
        <v>0</v>
      </c>
    </row>
    <row r="66" spans="1:33" s="13" customFormat="1" ht="16.8" customHeight="1">
      <c r="A66" s="326"/>
      <c r="B66" s="165"/>
      <c r="C66" s="165"/>
      <c r="D66" s="165"/>
      <c r="E66" s="166"/>
      <c r="F66" s="34" t="s">
        <v>17</v>
      </c>
      <c r="G66" s="35">
        <f>G64+G65</f>
        <v>13.1</v>
      </c>
      <c r="H66" s="35">
        <f t="shared" ref="H66:I66" si="138">H64+H65</f>
        <v>-1.7000000000000002</v>
      </c>
      <c r="I66" s="35">
        <f t="shared" si="138"/>
        <v>-2.4</v>
      </c>
      <c r="J66" s="36">
        <f t="shared" si="135"/>
        <v>9</v>
      </c>
      <c r="K66" s="37">
        <f>K64+K65</f>
        <v>50</v>
      </c>
      <c r="L66" s="37">
        <f t="shared" ref="L66:M66" si="139">L64+L65</f>
        <v>0</v>
      </c>
      <c r="M66" s="37">
        <f t="shared" si="139"/>
        <v>0</v>
      </c>
      <c r="N66" s="159">
        <f t="shared" ref="N66" si="140">M66+L66+K66</f>
        <v>50</v>
      </c>
      <c r="O66" s="35">
        <f>O64+O65</f>
        <v>24.62</v>
      </c>
      <c r="P66" s="35">
        <f t="shared" ref="P66:Q66" si="141">P64+P65</f>
        <v>-0.34</v>
      </c>
      <c r="Q66" s="35">
        <f t="shared" si="141"/>
        <v>-0.48</v>
      </c>
      <c r="R66" s="36">
        <f t="shared" si="136"/>
        <v>23.8</v>
      </c>
      <c r="S66" s="35">
        <f>S64+S65</f>
        <v>13.904999999999999</v>
      </c>
      <c r="T66" s="35">
        <f t="shared" ref="T66:U66" si="142">T64+T65</f>
        <v>-8.5000000000000006E-2</v>
      </c>
      <c r="U66" s="35">
        <f t="shared" si="142"/>
        <v>-0.12</v>
      </c>
      <c r="V66" s="36">
        <f t="shared" si="137"/>
        <v>13.7</v>
      </c>
      <c r="X66" s="70">
        <v>46227</v>
      </c>
      <c r="Y66" s="75"/>
      <c r="Z66" s="67">
        <f t="shared" si="91"/>
        <v>0</v>
      </c>
      <c r="AA66" s="33">
        <f t="shared" si="92"/>
        <v>0</v>
      </c>
      <c r="AB66" s="33">
        <f t="shared" si="93"/>
        <v>0</v>
      </c>
      <c r="AC66" s="76">
        <f t="shared" si="94"/>
        <v>0</v>
      </c>
      <c r="AD66" s="17"/>
      <c r="AE66" s="18"/>
      <c r="AF66" s="18"/>
      <c r="AG66" s="18"/>
    </row>
    <row r="67" spans="1:33" s="15" customFormat="1" ht="16.8" customHeight="1">
      <c r="A67" s="326"/>
      <c r="B67" s="310">
        <v>0</v>
      </c>
      <c r="C67" s="310">
        <v>0</v>
      </c>
      <c r="D67" s="310">
        <v>0</v>
      </c>
      <c r="E67" s="312">
        <f>D67+C67+B67</f>
        <v>0</v>
      </c>
      <c r="F67" s="39" t="s">
        <v>12</v>
      </c>
      <c r="G67" s="169">
        <f>B67*0.1</f>
        <v>0</v>
      </c>
      <c r="H67" s="169">
        <f>C67*0.1</f>
        <v>0</v>
      </c>
      <c r="I67" s="169">
        <f>D67*0.15</f>
        <v>0</v>
      </c>
      <c r="J67" s="169">
        <f>I67+H67+G67</f>
        <v>0</v>
      </c>
      <c r="K67" s="156"/>
      <c r="L67" s="156"/>
      <c r="M67" s="156"/>
      <c r="N67" s="156">
        <f>M67+L67+K67</f>
        <v>0</v>
      </c>
      <c r="O67" s="169">
        <f>B67*0.02</f>
        <v>0</v>
      </c>
      <c r="P67" s="169">
        <f>C67*0.02</f>
        <v>0</v>
      </c>
      <c r="Q67" s="169">
        <f>D67*0.03</f>
        <v>0</v>
      </c>
      <c r="R67" s="169">
        <f>Q67+P67+O67</f>
        <v>0</v>
      </c>
      <c r="S67" s="169">
        <f>B67*0.005</f>
        <v>0</v>
      </c>
      <c r="T67" s="169">
        <f>C67*0.005</f>
        <v>0</v>
      </c>
      <c r="U67" s="169">
        <f>D67*0.0075</f>
        <v>0</v>
      </c>
      <c r="V67" s="169">
        <f>U67+T67+S67</f>
        <v>0</v>
      </c>
      <c r="X67" s="70">
        <v>46228</v>
      </c>
      <c r="Y67" s="75"/>
      <c r="Z67" s="67">
        <f t="shared" si="91"/>
        <v>0</v>
      </c>
      <c r="AA67" s="33">
        <f t="shared" si="92"/>
        <v>0</v>
      </c>
      <c r="AB67" s="33">
        <f t="shared" si="93"/>
        <v>0</v>
      </c>
      <c r="AC67" s="76">
        <f t="shared" si="94"/>
        <v>0</v>
      </c>
      <c r="AD67" s="42"/>
      <c r="AE67" s="43"/>
      <c r="AF67" s="43"/>
      <c r="AG67" s="44"/>
    </row>
    <row r="68" spans="1:33" s="16" customFormat="1" ht="20.399999999999999" customHeight="1">
      <c r="A68" s="327"/>
      <c r="B68" s="311"/>
      <c r="C68" s="311"/>
      <c r="D68" s="311"/>
      <c r="E68" s="313"/>
      <c r="F68" s="39" t="s">
        <v>13</v>
      </c>
      <c r="G68" s="169">
        <f>G66-G67</f>
        <v>13.1</v>
      </c>
      <c r="H68" s="169">
        <f t="shared" ref="H68:V68" si="143">H66-H67</f>
        <v>-1.7000000000000002</v>
      </c>
      <c r="I68" s="169">
        <f t="shared" si="143"/>
        <v>-2.4</v>
      </c>
      <c r="J68" s="169">
        <f t="shared" si="143"/>
        <v>9</v>
      </c>
      <c r="K68" s="156">
        <f t="shared" si="143"/>
        <v>50</v>
      </c>
      <c r="L68" s="156">
        <f t="shared" si="143"/>
        <v>0</v>
      </c>
      <c r="M68" s="156">
        <f t="shared" si="143"/>
        <v>0</v>
      </c>
      <c r="N68" s="156">
        <f t="shared" si="143"/>
        <v>50</v>
      </c>
      <c r="O68" s="169">
        <f t="shared" si="143"/>
        <v>24.62</v>
      </c>
      <c r="P68" s="169">
        <f t="shared" si="143"/>
        <v>-0.34</v>
      </c>
      <c r="Q68" s="169">
        <f t="shared" si="143"/>
        <v>-0.48</v>
      </c>
      <c r="R68" s="169">
        <f t="shared" si="143"/>
        <v>23.8</v>
      </c>
      <c r="S68" s="169">
        <f t="shared" si="143"/>
        <v>13.904999999999999</v>
      </c>
      <c r="T68" s="169">
        <f t="shared" si="143"/>
        <v>-8.5000000000000006E-2</v>
      </c>
      <c r="U68" s="169">
        <f t="shared" si="143"/>
        <v>-0.12</v>
      </c>
      <c r="V68" s="169">
        <f t="shared" si="143"/>
        <v>13.7</v>
      </c>
      <c r="X68" s="70">
        <v>46229</v>
      </c>
      <c r="Y68" s="75"/>
      <c r="Z68" s="67">
        <f t="shared" si="91"/>
        <v>0</v>
      </c>
      <c r="AA68" s="33">
        <f t="shared" si="92"/>
        <v>0</v>
      </c>
      <c r="AB68" s="33">
        <f t="shared" si="93"/>
        <v>0</v>
      </c>
      <c r="AC68" s="76">
        <f t="shared" si="94"/>
        <v>0</v>
      </c>
      <c r="AD68" s="42"/>
      <c r="AE68" s="43"/>
      <c r="AF68" s="43"/>
      <c r="AG68" s="43"/>
    </row>
    <row r="69" spans="1:33" ht="16.8" customHeight="1">
      <c r="A69" s="325">
        <v>46187</v>
      </c>
      <c r="B69" s="167"/>
      <c r="C69" s="167"/>
      <c r="D69" s="167"/>
      <c r="E69" s="168"/>
      <c r="F69" s="31" t="s">
        <v>11</v>
      </c>
      <c r="G69" s="32">
        <f>G66-G67</f>
        <v>13.1</v>
      </c>
      <c r="H69" s="32">
        <f t="shared" ref="H69:V69" si="144">H66-H67</f>
        <v>-1.7000000000000002</v>
      </c>
      <c r="I69" s="32">
        <f t="shared" si="144"/>
        <v>-2.4</v>
      </c>
      <c r="J69" s="32">
        <f t="shared" si="144"/>
        <v>9</v>
      </c>
      <c r="K69" s="32">
        <f t="shared" si="144"/>
        <v>50</v>
      </c>
      <c r="L69" s="32">
        <f t="shared" si="144"/>
        <v>0</v>
      </c>
      <c r="M69" s="32">
        <f t="shared" si="144"/>
        <v>0</v>
      </c>
      <c r="N69" s="32">
        <f t="shared" si="144"/>
        <v>50</v>
      </c>
      <c r="O69" s="32">
        <f t="shared" si="144"/>
        <v>24.62</v>
      </c>
      <c r="P69" s="32">
        <f t="shared" si="144"/>
        <v>-0.34</v>
      </c>
      <c r="Q69" s="32">
        <f t="shared" si="144"/>
        <v>-0.48</v>
      </c>
      <c r="R69" s="32">
        <f t="shared" si="144"/>
        <v>23.8</v>
      </c>
      <c r="S69" s="32">
        <f t="shared" si="144"/>
        <v>13.904999999999999</v>
      </c>
      <c r="T69" s="32">
        <f t="shared" si="144"/>
        <v>-8.5000000000000006E-2</v>
      </c>
      <c r="U69" s="32">
        <f t="shared" si="144"/>
        <v>-0.12</v>
      </c>
      <c r="V69" s="32">
        <f t="shared" si="144"/>
        <v>13.7</v>
      </c>
      <c r="X69" s="70">
        <v>46230</v>
      </c>
      <c r="Y69" s="75">
        <v>0</v>
      </c>
      <c r="Z69" s="67">
        <f t="shared" si="91"/>
        <v>0</v>
      </c>
      <c r="AA69" s="33">
        <f t="shared" si="92"/>
        <v>0</v>
      </c>
      <c r="AB69" s="33">
        <f t="shared" si="93"/>
        <v>0</v>
      </c>
      <c r="AC69" s="76">
        <f t="shared" si="94"/>
        <v>0</v>
      </c>
    </row>
    <row r="70" spans="1:33" ht="16.8" customHeight="1">
      <c r="A70" s="326"/>
      <c r="B70" s="167"/>
      <c r="C70" s="167"/>
      <c r="D70" s="167"/>
      <c r="E70" s="168"/>
      <c r="F70" s="31" t="s">
        <v>2</v>
      </c>
      <c r="G70" s="58">
        <v>0</v>
      </c>
      <c r="H70" s="58">
        <v>0</v>
      </c>
      <c r="I70" s="58">
        <v>0</v>
      </c>
      <c r="J70" s="56">
        <f t="shared" ref="J70:J71" si="145">I70+H70+G70</f>
        <v>0</v>
      </c>
      <c r="K70" s="59">
        <v>0</v>
      </c>
      <c r="L70" s="59">
        <v>0</v>
      </c>
      <c r="M70" s="59">
        <v>0</v>
      </c>
      <c r="N70" s="57">
        <v>2</v>
      </c>
      <c r="O70" s="58">
        <v>0</v>
      </c>
      <c r="P70" s="58">
        <v>0</v>
      </c>
      <c r="Q70" s="58">
        <v>0</v>
      </c>
      <c r="R70" s="56">
        <f t="shared" ref="R70:R71" si="146">Q70+P70+O70</f>
        <v>0</v>
      </c>
      <c r="S70" s="58">
        <v>0</v>
      </c>
      <c r="T70" s="58">
        <v>0</v>
      </c>
      <c r="U70" s="58">
        <v>0</v>
      </c>
      <c r="V70" s="56">
        <f t="shared" ref="V70:V71" si="147">U70+T70+S70</f>
        <v>0</v>
      </c>
      <c r="X70" s="70">
        <v>46231</v>
      </c>
      <c r="Y70" s="75">
        <v>0</v>
      </c>
      <c r="Z70" s="67">
        <f t="shared" si="91"/>
        <v>0</v>
      </c>
      <c r="AA70" s="33">
        <f t="shared" si="92"/>
        <v>0</v>
      </c>
      <c r="AB70" s="33">
        <f t="shared" si="93"/>
        <v>0</v>
      </c>
      <c r="AC70" s="76">
        <f t="shared" si="94"/>
        <v>0</v>
      </c>
    </row>
    <row r="71" spans="1:33" s="13" customFormat="1" ht="16.8" customHeight="1">
      <c r="A71" s="326"/>
      <c r="B71" s="165"/>
      <c r="C71" s="165"/>
      <c r="D71" s="165"/>
      <c r="E71" s="166"/>
      <c r="F71" s="34" t="s">
        <v>17</v>
      </c>
      <c r="G71" s="35">
        <f>G69+G70</f>
        <v>13.1</v>
      </c>
      <c r="H71" s="35">
        <f t="shared" ref="H71:I71" si="148">H69+H70</f>
        <v>-1.7000000000000002</v>
      </c>
      <c r="I71" s="35">
        <f t="shared" si="148"/>
        <v>-2.4</v>
      </c>
      <c r="J71" s="36">
        <f t="shared" si="145"/>
        <v>9</v>
      </c>
      <c r="K71" s="37">
        <f>K69+K70</f>
        <v>50</v>
      </c>
      <c r="L71" s="37">
        <f t="shared" ref="L71:M71" si="149">L69+L70</f>
        <v>0</v>
      </c>
      <c r="M71" s="37">
        <f t="shared" si="149"/>
        <v>0</v>
      </c>
      <c r="N71" s="159">
        <f t="shared" ref="N71" si="150">M71+L71+K71</f>
        <v>50</v>
      </c>
      <c r="O71" s="35">
        <f>O69+O70</f>
        <v>24.62</v>
      </c>
      <c r="P71" s="35">
        <f t="shared" ref="P71:Q71" si="151">P69+P70</f>
        <v>-0.34</v>
      </c>
      <c r="Q71" s="35">
        <f t="shared" si="151"/>
        <v>-0.48</v>
      </c>
      <c r="R71" s="36">
        <f t="shared" si="146"/>
        <v>23.8</v>
      </c>
      <c r="S71" s="35">
        <f>S69+S70</f>
        <v>13.904999999999999</v>
      </c>
      <c r="T71" s="35">
        <f t="shared" ref="T71:U71" si="152">T69+T70</f>
        <v>-8.5000000000000006E-2</v>
      </c>
      <c r="U71" s="35">
        <f t="shared" si="152"/>
        <v>-0.12</v>
      </c>
      <c r="V71" s="36">
        <f t="shared" si="147"/>
        <v>13.7</v>
      </c>
      <c r="X71" s="70">
        <v>46232</v>
      </c>
      <c r="Y71" s="75">
        <v>0</v>
      </c>
      <c r="Z71" s="67">
        <f t="shared" si="91"/>
        <v>0</v>
      </c>
      <c r="AA71" s="33">
        <f t="shared" si="92"/>
        <v>0</v>
      </c>
      <c r="AB71" s="33">
        <f t="shared" si="93"/>
        <v>0</v>
      </c>
      <c r="AC71" s="76">
        <f t="shared" si="94"/>
        <v>0</v>
      </c>
      <c r="AD71" s="17"/>
      <c r="AE71" s="18"/>
      <c r="AF71" s="18"/>
      <c r="AG71" s="18"/>
    </row>
    <row r="72" spans="1:33" s="15" customFormat="1" ht="16.8" customHeight="1">
      <c r="A72" s="326"/>
      <c r="B72" s="310">
        <v>0</v>
      </c>
      <c r="C72" s="310">
        <v>0</v>
      </c>
      <c r="D72" s="310">
        <v>0</v>
      </c>
      <c r="E72" s="312">
        <f>D72+C72+B72</f>
        <v>0</v>
      </c>
      <c r="F72" s="39" t="s">
        <v>12</v>
      </c>
      <c r="G72" s="169">
        <f>B72*0.1</f>
        <v>0</v>
      </c>
      <c r="H72" s="169">
        <f>C72*0.1</f>
        <v>0</v>
      </c>
      <c r="I72" s="169">
        <f>D72*0.15</f>
        <v>0</v>
      </c>
      <c r="J72" s="169">
        <f>I72+H72+G72</f>
        <v>0</v>
      </c>
      <c r="K72" s="156"/>
      <c r="L72" s="156"/>
      <c r="M72" s="156"/>
      <c r="N72" s="156">
        <f>M72+L72+K72</f>
        <v>0</v>
      </c>
      <c r="O72" s="169">
        <f>B72*0.02</f>
        <v>0</v>
      </c>
      <c r="P72" s="169">
        <f>C72*0.02</f>
        <v>0</v>
      </c>
      <c r="Q72" s="169">
        <f>D72*0.03</f>
        <v>0</v>
      </c>
      <c r="R72" s="169">
        <f>Q72+P72+O72</f>
        <v>0</v>
      </c>
      <c r="S72" s="169">
        <f>B72*0.005</f>
        <v>0</v>
      </c>
      <c r="T72" s="169">
        <f>C72*0.005</f>
        <v>0</v>
      </c>
      <c r="U72" s="169">
        <f>D72*0.0075</f>
        <v>0</v>
      </c>
      <c r="V72" s="169">
        <f>U72+T72+S72</f>
        <v>0</v>
      </c>
      <c r="X72" s="70">
        <v>46233</v>
      </c>
      <c r="Y72" s="75">
        <v>0</v>
      </c>
      <c r="Z72" s="67">
        <f t="shared" si="91"/>
        <v>0</v>
      </c>
      <c r="AA72" s="33">
        <f t="shared" si="92"/>
        <v>0</v>
      </c>
      <c r="AB72" s="33">
        <f t="shared" si="93"/>
        <v>0</v>
      </c>
      <c r="AC72" s="76">
        <f t="shared" si="94"/>
        <v>0</v>
      </c>
      <c r="AD72" s="42"/>
      <c r="AE72" s="43"/>
      <c r="AF72" s="43"/>
      <c r="AG72" s="44"/>
    </row>
    <row r="73" spans="1:33" s="16" customFormat="1" ht="20.399999999999999" customHeight="1">
      <c r="A73" s="327"/>
      <c r="B73" s="311"/>
      <c r="C73" s="311"/>
      <c r="D73" s="311"/>
      <c r="E73" s="313"/>
      <c r="F73" s="39" t="s">
        <v>13</v>
      </c>
      <c r="G73" s="169">
        <f>G71-G72</f>
        <v>13.1</v>
      </c>
      <c r="H73" s="169">
        <f t="shared" ref="H73:V73" si="153">H71-H72</f>
        <v>-1.7000000000000002</v>
      </c>
      <c r="I73" s="169">
        <f t="shared" si="153"/>
        <v>-2.4</v>
      </c>
      <c r="J73" s="169">
        <f t="shared" si="153"/>
        <v>9</v>
      </c>
      <c r="K73" s="156">
        <f t="shared" si="153"/>
        <v>50</v>
      </c>
      <c r="L73" s="156">
        <f t="shared" si="153"/>
        <v>0</v>
      </c>
      <c r="M73" s="156">
        <f t="shared" si="153"/>
        <v>0</v>
      </c>
      <c r="N73" s="156">
        <f t="shared" si="153"/>
        <v>50</v>
      </c>
      <c r="O73" s="169">
        <f t="shared" si="153"/>
        <v>24.62</v>
      </c>
      <c r="P73" s="169">
        <f t="shared" si="153"/>
        <v>-0.34</v>
      </c>
      <c r="Q73" s="169">
        <f t="shared" si="153"/>
        <v>-0.48</v>
      </c>
      <c r="R73" s="169">
        <f t="shared" si="153"/>
        <v>23.8</v>
      </c>
      <c r="S73" s="169">
        <f t="shared" si="153"/>
        <v>13.904999999999999</v>
      </c>
      <c r="T73" s="169">
        <f t="shared" si="153"/>
        <v>-8.5000000000000006E-2</v>
      </c>
      <c r="U73" s="169">
        <f t="shared" si="153"/>
        <v>-0.12</v>
      </c>
      <c r="V73" s="169">
        <f t="shared" si="153"/>
        <v>13.7</v>
      </c>
      <c r="X73" s="70">
        <v>46234</v>
      </c>
      <c r="Y73" s="75">
        <v>0</v>
      </c>
      <c r="Z73" s="67">
        <f t="shared" si="91"/>
        <v>0</v>
      </c>
      <c r="AA73" s="33">
        <f t="shared" si="92"/>
        <v>0</v>
      </c>
      <c r="AB73" s="33">
        <f t="shared" si="93"/>
        <v>0</v>
      </c>
      <c r="AC73" s="76">
        <f t="shared" si="94"/>
        <v>0</v>
      </c>
      <c r="AD73" s="42" t="s">
        <v>10</v>
      </c>
      <c r="AE73" s="43"/>
      <c r="AF73" s="43"/>
      <c r="AG73" s="43"/>
    </row>
    <row r="74" spans="1:33" ht="16.8" customHeight="1">
      <c r="A74" s="325">
        <v>46188</v>
      </c>
      <c r="B74" s="167"/>
      <c r="C74" s="167"/>
      <c r="D74" s="167"/>
      <c r="E74" s="168"/>
      <c r="F74" s="31" t="s">
        <v>11</v>
      </c>
      <c r="G74" s="32">
        <f>G71-G72</f>
        <v>13.1</v>
      </c>
      <c r="H74" s="32">
        <f t="shared" ref="H74:V74" si="154">H71-H72</f>
        <v>-1.7000000000000002</v>
      </c>
      <c r="I74" s="32">
        <f t="shared" si="154"/>
        <v>-2.4</v>
      </c>
      <c r="J74" s="32">
        <f t="shared" si="154"/>
        <v>9</v>
      </c>
      <c r="K74" s="32">
        <f t="shared" si="154"/>
        <v>50</v>
      </c>
      <c r="L74" s="32">
        <f t="shared" si="154"/>
        <v>0</v>
      </c>
      <c r="M74" s="32">
        <f t="shared" si="154"/>
        <v>0</v>
      </c>
      <c r="N74" s="32">
        <f t="shared" si="154"/>
        <v>50</v>
      </c>
      <c r="O74" s="32">
        <f t="shared" si="154"/>
        <v>24.62</v>
      </c>
      <c r="P74" s="32">
        <f t="shared" si="154"/>
        <v>-0.34</v>
      </c>
      <c r="Q74" s="32">
        <f t="shared" si="154"/>
        <v>-0.48</v>
      </c>
      <c r="R74" s="32">
        <f t="shared" si="154"/>
        <v>23.8</v>
      </c>
      <c r="S74" s="32">
        <f t="shared" si="154"/>
        <v>13.904999999999999</v>
      </c>
      <c r="T74" s="32">
        <f t="shared" si="154"/>
        <v>-8.5000000000000006E-2</v>
      </c>
      <c r="U74" s="32">
        <f t="shared" si="154"/>
        <v>-0.12</v>
      </c>
      <c r="V74" s="32">
        <f t="shared" si="154"/>
        <v>13.7</v>
      </c>
      <c r="X74" s="71" t="s">
        <v>56</v>
      </c>
      <c r="Y74" s="71">
        <f>SUM(Y43:Y73)</f>
        <v>0</v>
      </c>
      <c r="Z74" s="71">
        <f t="shared" ref="Z74:AC74" si="155">SUM(Z43:Z73)</f>
        <v>0</v>
      </c>
      <c r="AA74" s="73">
        <f t="shared" si="155"/>
        <v>0</v>
      </c>
      <c r="AB74" s="73">
        <f t="shared" si="155"/>
        <v>0</v>
      </c>
      <c r="AC74" s="73">
        <f t="shared" si="155"/>
        <v>0</v>
      </c>
      <c r="AD74" s="161">
        <f>AC74+AB74+AA74</f>
        <v>0</v>
      </c>
      <c r="AE74" s="157" t="s">
        <v>226</v>
      </c>
    </row>
    <row r="75" spans="1:33" ht="16.8" customHeight="1">
      <c r="A75" s="326"/>
      <c r="B75" s="167"/>
      <c r="C75" s="167"/>
      <c r="D75" s="167"/>
      <c r="E75" s="168"/>
      <c r="F75" s="31" t="s">
        <v>2</v>
      </c>
      <c r="G75" s="58">
        <v>0</v>
      </c>
      <c r="H75" s="58">
        <v>0</v>
      </c>
      <c r="I75" s="58">
        <v>0</v>
      </c>
      <c r="J75" s="56">
        <f t="shared" ref="J75:J76" si="156">I75+H75+G75</f>
        <v>0</v>
      </c>
      <c r="K75" s="59">
        <v>0</v>
      </c>
      <c r="L75" s="59">
        <v>0</v>
      </c>
      <c r="M75" s="59">
        <v>0</v>
      </c>
      <c r="N75" s="57">
        <v>2</v>
      </c>
      <c r="O75" s="58">
        <v>0</v>
      </c>
      <c r="P75" s="58">
        <v>0</v>
      </c>
      <c r="Q75" s="58">
        <v>0</v>
      </c>
      <c r="R75" s="56">
        <f t="shared" ref="R75:R76" si="157">Q75+P75+O75</f>
        <v>0</v>
      </c>
      <c r="S75" s="58">
        <v>0</v>
      </c>
      <c r="T75" s="58">
        <v>0</v>
      </c>
      <c r="U75" s="58">
        <v>0</v>
      </c>
      <c r="V75" s="56">
        <f t="shared" ref="V75:V76" si="158">U75+T75+S75</f>
        <v>0</v>
      </c>
      <c r="X75" s="71"/>
      <c r="Y75" s="16"/>
      <c r="Z75" s="16"/>
      <c r="AA75" s="42"/>
      <c r="AB75" s="42"/>
      <c r="AD75" s="161">
        <f>AD74-AC74</f>
        <v>0</v>
      </c>
      <c r="AE75" s="158" t="s">
        <v>227</v>
      </c>
    </row>
    <row r="76" spans="1:33" s="13" customFormat="1" ht="16.8" customHeight="1">
      <c r="A76" s="326"/>
      <c r="B76" s="165"/>
      <c r="C76" s="165"/>
      <c r="D76" s="165"/>
      <c r="E76" s="166"/>
      <c r="F76" s="34" t="s">
        <v>17</v>
      </c>
      <c r="G76" s="35">
        <f>G74+G75</f>
        <v>13.1</v>
      </c>
      <c r="H76" s="35">
        <f t="shared" ref="H76:I76" si="159">H74+H75</f>
        <v>-1.7000000000000002</v>
      </c>
      <c r="I76" s="35">
        <f t="shared" si="159"/>
        <v>-2.4</v>
      </c>
      <c r="J76" s="36">
        <f t="shared" si="156"/>
        <v>9</v>
      </c>
      <c r="K76" s="37">
        <f>K74+K75</f>
        <v>50</v>
      </c>
      <c r="L76" s="37">
        <f t="shared" ref="L76:M76" si="160">L74+L75</f>
        <v>0</v>
      </c>
      <c r="M76" s="37">
        <f t="shared" si="160"/>
        <v>0</v>
      </c>
      <c r="N76" s="159">
        <f t="shared" ref="N76" si="161">M76+L76+K76</f>
        <v>50</v>
      </c>
      <c r="O76" s="35">
        <f>O74+O75</f>
        <v>24.62</v>
      </c>
      <c r="P76" s="35">
        <f t="shared" ref="P76:Q76" si="162">P74+P75</f>
        <v>-0.34</v>
      </c>
      <c r="Q76" s="35">
        <f t="shared" si="162"/>
        <v>-0.48</v>
      </c>
      <c r="R76" s="36">
        <f t="shared" si="157"/>
        <v>23.8</v>
      </c>
      <c r="S76" s="35">
        <f>S74+S75</f>
        <v>13.904999999999999</v>
      </c>
      <c r="T76" s="35">
        <f t="shared" ref="T76:U76" si="163">T74+T75</f>
        <v>-8.5000000000000006E-2</v>
      </c>
      <c r="U76" s="35">
        <f t="shared" si="163"/>
        <v>-0.12</v>
      </c>
      <c r="V76" s="36">
        <f t="shared" si="158"/>
        <v>13.7</v>
      </c>
      <c r="AA76" s="17"/>
      <c r="AB76" s="17"/>
      <c r="AC76" s="17"/>
      <c r="AD76" s="17"/>
      <c r="AE76" s="18"/>
      <c r="AF76" s="18"/>
      <c r="AG76" s="18"/>
    </row>
    <row r="77" spans="1:33" s="15" customFormat="1" ht="16.8" customHeight="1">
      <c r="A77" s="326"/>
      <c r="B77" s="310">
        <v>0</v>
      </c>
      <c r="C77" s="310">
        <v>0</v>
      </c>
      <c r="D77" s="310">
        <v>0</v>
      </c>
      <c r="E77" s="312">
        <f>D77+C77+B77</f>
        <v>0</v>
      </c>
      <c r="F77" s="39" t="s">
        <v>12</v>
      </c>
      <c r="G77" s="169">
        <f>B77*0.1</f>
        <v>0</v>
      </c>
      <c r="H77" s="169">
        <f>C77*0.1</f>
        <v>0</v>
      </c>
      <c r="I77" s="169">
        <f>D77*0.15</f>
        <v>0</v>
      </c>
      <c r="J77" s="169">
        <f>I77+H77+G77</f>
        <v>0</v>
      </c>
      <c r="K77" s="156"/>
      <c r="L77" s="156"/>
      <c r="M77" s="156"/>
      <c r="N77" s="156">
        <f>M77+L77+K77</f>
        <v>0</v>
      </c>
      <c r="O77" s="169">
        <f>B77*0.02</f>
        <v>0</v>
      </c>
      <c r="P77" s="169">
        <f>C77*0.02</f>
        <v>0</v>
      </c>
      <c r="Q77" s="169">
        <f>D77*0.03</f>
        <v>0</v>
      </c>
      <c r="R77" s="169">
        <f>Q77+P77+O77</f>
        <v>0</v>
      </c>
      <c r="S77" s="169">
        <f>B77*0.005</f>
        <v>0</v>
      </c>
      <c r="T77" s="169">
        <f>C77*0.005</f>
        <v>0</v>
      </c>
      <c r="U77" s="169">
        <f>D77*0.0075</f>
        <v>0</v>
      </c>
      <c r="V77" s="169">
        <f>U77+T77+S77</f>
        <v>0</v>
      </c>
      <c r="X77" s="16"/>
      <c r="Y77" s="16"/>
      <c r="Z77" s="16"/>
      <c r="AA77" s="42"/>
      <c r="AB77" s="42"/>
      <c r="AC77" s="42"/>
      <c r="AD77" s="42"/>
      <c r="AE77" s="43"/>
      <c r="AF77" s="43"/>
      <c r="AG77" s="44"/>
    </row>
    <row r="78" spans="1:33" s="16" customFormat="1" ht="20.399999999999999" customHeight="1">
      <c r="A78" s="327"/>
      <c r="B78" s="311"/>
      <c r="C78" s="311"/>
      <c r="D78" s="311"/>
      <c r="E78" s="313"/>
      <c r="F78" s="39" t="s">
        <v>13</v>
      </c>
      <c r="G78" s="169">
        <f>G76-G77</f>
        <v>13.1</v>
      </c>
      <c r="H78" s="169">
        <f t="shared" ref="H78:V78" si="164">H76-H77</f>
        <v>-1.7000000000000002</v>
      </c>
      <c r="I78" s="169">
        <f t="shared" si="164"/>
        <v>-2.4</v>
      </c>
      <c r="J78" s="169">
        <f t="shared" si="164"/>
        <v>9</v>
      </c>
      <c r="K78" s="156">
        <f t="shared" si="164"/>
        <v>50</v>
      </c>
      <c r="L78" s="156">
        <f t="shared" si="164"/>
        <v>0</v>
      </c>
      <c r="M78" s="156">
        <f t="shared" si="164"/>
        <v>0</v>
      </c>
      <c r="N78" s="156">
        <f t="shared" si="164"/>
        <v>50</v>
      </c>
      <c r="O78" s="169">
        <f t="shared" si="164"/>
        <v>24.62</v>
      </c>
      <c r="P78" s="169">
        <f t="shared" si="164"/>
        <v>-0.34</v>
      </c>
      <c r="Q78" s="169">
        <f t="shared" si="164"/>
        <v>-0.48</v>
      </c>
      <c r="R78" s="169">
        <f t="shared" si="164"/>
        <v>23.8</v>
      </c>
      <c r="S78" s="169">
        <f t="shared" si="164"/>
        <v>13.904999999999999</v>
      </c>
      <c r="T78" s="169">
        <f t="shared" si="164"/>
        <v>-8.5000000000000006E-2</v>
      </c>
      <c r="U78" s="169">
        <f t="shared" si="164"/>
        <v>-0.12</v>
      </c>
      <c r="V78" s="169">
        <f t="shared" si="164"/>
        <v>13.7</v>
      </c>
      <c r="AA78" s="42"/>
      <c r="AB78" s="42"/>
      <c r="AC78" s="42"/>
      <c r="AD78" s="42"/>
      <c r="AE78" s="43"/>
      <c r="AF78" s="43"/>
      <c r="AG78" s="43"/>
    </row>
    <row r="79" spans="1:33" ht="16.8" customHeight="1">
      <c r="A79" s="325">
        <v>46189</v>
      </c>
      <c r="B79" s="167"/>
      <c r="C79" s="167"/>
      <c r="D79" s="167"/>
      <c r="E79" s="168"/>
      <c r="F79" s="31" t="s">
        <v>11</v>
      </c>
      <c r="G79" s="32">
        <f>G76-G77</f>
        <v>13.1</v>
      </c>
      <c r="H79" s="32">
        <f t="shared" ref="H79:V79" si="165">H76-H77</f>
        <v>-1.7000000000000002</v>
      </c>
      <c r="I79" s="32">
        <f t="shared" si="165"/>
        <v>-2.4</v>
      </c>
      <c r="J79" s="32">
        <f t="shared" si="165"/>
        <v>9</v>
      </c>
      <c r="K79" s="32">
        <f t="shared" si="165"/>
        <v>50</v>
      </c>
      <c r="L79" s="32">
        <f t="shared" si="165"/>
        <v>0</v>
      </c>
      <c r="M79" s="32">
        <f t="shared" si="165"/>
        <v>0</v>
      </c>
      <c r="N79" s="32">
        <f t="shared" si="165"/>
        <v>50</v>
      </c>
      <c r="O79" s="32">
        <f t="shared" si="165"/>
        <v>24.62</v>
      </c>
      <c r="P79" s="32">
        <f t="shared" si="165"/>
        <v>-0.34</v>
      </c>
      <c r="Q79" s="32">
        <f t="shared" si="165"/>
        <v>-0.48</v>
      </c>
      <c r="R79" s="32">
        <f t="shared" si="165"/>
        <v>23.8</v>
      </c>
      <c r="S79" s="32">
        <f t="shared" si="165"/>
        <v>13.904999999999999</v>
      </c>
      <c r="T79" s="32">
        <f t="shared" si="165"/>
        <v>-8.5000000000000006E-2</v>
      </c>
      <c r="U79" s="32">
        <f t="shared" si="165"/>
        <v>-0.12</v>
      </c>
      <c r="V79" s="32">
        <f t="shared" si="165"/>
        <v>13.7</v>
      </c>
    </row>
    <row r="80" spans="1:33" ht="16.8" customHeight="1">
      <c r="A80" s="326"/>
      <c r="B80" s="167"/>
      <c r="C80" s="167"/>
      <c r="D80" s="167"/>
      <c r="E80" s="168"/>
      <c r="F80" s="31" t="s">
        <v>2</v>
      </c>
      <c r="G80" s="58">
        <v>0</v>
      </c>
      <c r="H80" s="58">
        <v>0</v>
      </c>
      <c r="I80" s="58">
        <v>0</v>
      </c>
      <c r="J80" s="56">
        <f t="shared" ref="J80:J81" si="166">I80+H80+G80</f>
        <v>0</v>
      </c>
      <c r="K80" s="59">
        <v>0</v>
      </c>
      <c r="L80" s="59">
        <v>0</v>
      </c>
      <c r="M80" s="59">
        <v>0</v>
      </c>
      <c r="N80" s="57">
        <v>2</v>
      </c>
      <c r="O80" s="58">
        <v>0</v>
      </c>
      <c r="P80" s="58">
        <v>0</v>
      </c>
      <c r="Q80" s="58">
        <v>0</v>
      </c>
      <c r="R80" s="56">
        <f t="shared" ref="R80:R81" si="167">Q80+P80+O80</f>
        <v>0</v>
      </c>
      <c r="S80" s="58">
        <v>0</v>
      </c>
      <c r="T80" s="58">
        <v>0</v>
      </c>
      <c r="U80" s="58">
        <v>0</v>
      </c>
      <c r="V80" s="56">
        <f t="shared" ref="V80:V81" si="168">U80+T80+S80</f>
        <v>0</v>
      </c>
    </row>
    <row r="81" spans="1:33" s="13" customFormat="1" ht="16.8" customHeight="1">
      <c r="A81" s="326"/>
      <c r="B81" s="165"/>
      <c r="C81" s="165"/>
      <c r="D81" s="165"/>
      <c r="E81" s="166"/>
      <c r="F81" s="34" t="s">
        <v>17</v>
      </c>
      <c r="G81" s="35">
        <f>G79+G80</f>
        <v>13.1</v>
      </c>
      <c r="H81" s="35">
        <f t="shared" ref="H81:I81" si="169">H79+H80</f>
        <v>-1.7000000000000002</v>
      </c>
      <c r="I81" s="35">
        <f t="shared" si="169"/>
        <v>-2.4</v>
      </c>
      <c r="J81" s="36">
        <f t="shared" si="166"/>
        <v>9</v>
      </c>
      <c r="K81" s="37">
        <f>K79+K80</f>
        <v>50</v>
      </c>
      <c r="L81" s="37">
        <f t="shared" ref="L81:M81" si="170">L79+L80</f>
        <v>0</v>
      </c>
      <c r="M81" s="37">
        <f t="shared" si="170"/>
        <v>0</v>
      </c>
      <c r="N81" s="159">
        <f t="shared" ref="N81" si="171">M81+L81+K81</f>
        <v>50</v>
      </c>
      <c r="O81" s="35">
        <f>O79+O80</f>
        <v>24.62</v>
      </c>
      <c r="P81" s="35">
        <f t="shared" ref="P81:Q81" si="172">P79+P80</f>
        <v>-0.34</v>
      </c>
      <c r="Q81" s="35">
        <f t="shared" si="172"/>
        <v>-0.48</v>
      </c>
      <c r="R81" s="36">
        <f t="shared" si="167"/>
        <v>23.8</v>
      </c>
      <c r="S81" s="35">
        <f>S79+S80</f>
        <v>13.904999999999999</v>
      </c>
      <c r="T81" s="35">
        <f t="shared" ref="T81:U81" si="173">T79+T80</f>
        <v>-8.5000000000000006E-2</v>
      </c>
      <c r="U81" s="35">
        <f t="shared" si="173"/>
        <v>-0.12</v>
      </c>
      <c r="V81" s="36">
        <f t="shared" si="168"/>
        <v>13.7</v>
      </c>
      <c r="AA81" s="17"/>
      <c r="AB81" s="17"/>
      <c r="AC81" s="17"/>
      <c r="AD81" s="17"/>
      <c r="AE81" s="18"/>
      <c r="AF81" s="18"/>
      <c r="AG81" s="18"/>
    </row>
    <row r="82" spans="1:33" s="15" customFormat="1" ht="16.8" customHeight="1">
      <c r="A82" s="326"/>
      <c r="B82" s="310">
        <v>0</v>
      </c>
      <c r="C82" s="310">
        <v>0</v>
      </c>
      <c r="D82" s="310">
        <v>0</v>
      </c>
      <c r="E82" s="312">
        <f>D82+C82+B82</f>
        <v>0</v>
      </c>
      <c r="F82" s="39" t="s">
        <v>12</v>
      </c>
      <c r="G82" s="169">
        <f>B82*0.1</f>
        <v>0</v>
      </c>
      <c r="H82" s="169">
        <f>C82*0.1</f>
        <v>0</v>
      </c>
      <c r="I82" s="169">
        <f>D82*0.15</f>
        <v>0</v>
      </c>
      <c r="J82" s="169">
        <f>I82+H82+G82</f>
        <v>0</v>
      </c>
      <c r="K82" s="156"/>
      <c r="L82" s="156"/>
      <c r="M82" s="156"/>
      <c r="N82" s="156">
        <f>M82+L82+K82</f>
        <v>0</v>
      </c>
      <c r="O82" s="169">
        <f>B82*0.02</f>
        <v>0</v>
      </c>
      <c r="P82" s="169">
        <f>C82*0.02</f>
        <v>0</v>
      </c>
      <c r="Q82" s="169">
        <f>D82*0.03</f>
        <v>0</v>
      </c>
      <c r="R82" s="169">
        <f>Q82+P82+O82</f>
        <v>0</v>
      </c>
      <c r="S82" s="169">
        <f>B82*0.005</f>
        <v>0</v>
      </c>
      <c r="T82" s="169">
        <f>C82*0.005</f>
        <v>0</v>
      </c>
      <c r="U82" s="169">
        <f>D82*0.0075</f>
        <v>0</v>
      </c>
      <c r="V82" s="169">
        <f>U82+T82+S82</f>
        <v>0</v>
      </c>
      <c r="X82" s="16"/>
      <c r="Y82" s="16"/>
      <c r="Z82" s="16"/>
      <c r="AA82" s="42"/>
      <c r="AB82" s="42"/>
      <c r="AC82" s="42"/>
      <c r="AD82" s="42"/>
      <c r="AE82" s="43"/>
      <c r="AF82" s="43"/>
      <c r="AG82" s="44"/>
    </row>
    <row r="83" spans="1:33" s="16" customFormat="1" ht="20.399999999999999" customHeight="1">
      <c r="A83" s="327"/>
      <c r="B83" s="311"/>
      <c r="C83" s="311"/>
      <c r="D83" s="311"/>
      <c r="E83" s="313"/>
      <c r="F83" s="39" t="s">
        <v>13</v>
      </c>
      <c r="G83" s="169">
        <f>G81-G82</f>
        <v>13.1</v>
      </c>
      <c r="H83" s="169">
        <f t="shared" ref="H83:V83" si="174">H81-H82</f>
        <v>-1.7000000000000002</v>
      </c>
      <c r="I83" s="169">
        <f t="shared" si="174"/>
        <v>-2.4</v>
      </c>
      <c r="J83" s="169">
        <f t="shared" si="174"/>
        <v>9</v>
      </c>
      <c r="K83" s="156">
        <f t="shared" si="174"/>
        <v>50</v>
      </c>
      <c r="L83" s="156">
        <f t="shared" si="174"/>
        <v>0</v>
      </c>
      <c r="M83" s="156">
        <f t="shared" si="174"/>
        <v>0</v>
      </c>
      <c r="N83" s="156">
        <f t="shared" si="174"/>
        <v>50</v>
      </c>
      <c r="O83" s="169">
        <f t="shared" si="174"/>
        <v>24.62</v>
      </c>
      <c r="P83" s="169">
        <f t="shared" si="174"/>
        <v>-0.34</v>
      </c>
      <c r="Q83" s="169">
        <f t="shared" si="174"/>
        <v>-0.48</v>
      </c>
      <c r="R83" s="169">
        <f t="shared" si="174"/>
        <v>23.8</v>
      </c>
      <c r="S83" s="169">
        <f t="shared" si="174"/>
        <v>13.904999999999999</v>
      </c>
      <c r="T83" s="169">
        <f t="shared" si="174"/>
        <v>-8.5000000000000006E-2</v>
      </c>
      <c r="U83" s="169">
        <f t="shared" si="174"/>
        <v>-0.12</v>
      </c>
      <c r="V83" s="169">
        <f t="shared" si="174"/>
        <v>13.7</v>
      </c>
      <c r="AA83" s="42"/>
      <c r="AB83" s="42"/>
      <c r="AC83" s="42"/>
      <c r="AD83" s="42"/>
      <c r="AE83" s="43"/>
      <c r="AF83" s="43"/>
      <c r="AG83" s="43"/>
    </row>
    <row r="84" spans="1:33" ht="16.8" customHeight="1">
      <c r="A84" s="325">
        <v>46190</v>
      </c>
      <c r="B84" s="167"/>
      <c r="C84" s="167"/>
      <c r="D84" s="167"/>
      <c r="E84" s="168"/>
      <c r="F84" s="31" t="s">
        <v>11</v>
      </c>
      <c r="G84" s="32">
        <f>G81-G82</f>
        <v>13.1</v>
      </c>
      <c r="H84" s="32">
        <f t="shared" ref="H84:V84" si="175">H81-H82</f>
        <v>-1.7000000000000002</v>
      </c>
      <c r="I84" s="32">
        <f t="shared" si="175"/>
        <v>-2.4</v>
      </c>
      <c r="J84" s="32">
        <f t="shared" si="175"/>
        <v>9</v>
      </c>
      <c r="K84" s="32">
        <f t="shared" si="175"/>
        <v>50</v>
      </c>
      <c r="L84" s="32">
        <f t="shared" si="175"/>
        <v>0</v>
      </c>
      <c r="M84" s="32">
        <f t="shared" si="175"/>
        <v>0</v>
      </c>
      <c r="N84" s="32">
        <f t="shared" si="175"/>
        <v>50</v>
      </c>
      <c r="O84" s="32">
        <f t="shared" si="175"/>
        <v>24.62</v>
      </c>
      <c r="P84" s="32">
        <f t="shared" si="175"/>
        <v>-0.34</v>
      </c>
      <c r="Q84" s="32">
        <f t="shared" si="175"/>
        <v>-0.48</v>
      </c>
      <c r="R84" s="32">
        <f t="shared" si="175"/>
        <v>23.8</v>
      </c>
      <c r="S84" s="32">
        <f t="shared" si="175"/>
        <v>13.904999999999999</v>
      </c>
      <c r="T84" s="32">
        <f t="shared" si="175"/>
        <v>-8.5000000000000006E-2</v>
      </c>
      <c r="U84" s="32">
        <f t="shared" si="175"/>
        <v>-0.12</v>
      </c>
      <c r="V84" s="32">
        <f t="shared" si="175"/>
        <v>13.7</v>
      </c>
    </row>
    <row r="85" spans="1:33" ht="16.8" customHeight="1">
      <c r="A85" s="326"/>
      <c r="B85" s="167"/>
      <c r="C85" s="167"/>
      <c r="D85" s="167"/>
      <c r="E85" s="168"/>
      <c r="F85" s="31" t="s">
        <v>2</v>
      </c>
      <c r="G85" s="58">
        <v>0</v>
      </c>
      <c r="H85" s="58">
        <v>0</v>
      </c>
      <c r="I85" s="58">
        <v>0</v>
      </c>
      <c r="J85" s="56">
        <f t="shared" ref="J85:J86" si="176">I85+H85+G85</f>
        <v>0</v>
      </c>
      <c r="K85" s="59">
        <v>0</v>
      </c>
      <c r="L85" s="59">
        <v>0</v>
      </c>
      <c r="M85" s="59">
        <v>0</v>
      </c>
      <c r="N85" s="57">
        <v>2</v>
      </c>
      <c r="O85" s="58">
        <v>0</v>
      </c>
      <c r="P85" s="58">
        <v>0</v>
      </c>
      <c r="Q85" s="58">
        <v>0</v>
      </c>
      <c r="R85" s="56">
        <f t="shared" ref="R85:R86" si="177">Q85+P85+O85</f>
        <v>0</v>
      </c>
      <c r="S85" s="58">
        <v>0</v>
      </c>
      <c r="T85" s="58">
        <v>0</v>
      </c>
      <c r="U85" s="58">
        <v>0</v>
      </c>
      <c r="V85" s="56">
        <f t="shared" ref="V85:V86" si="178">U85+T85+S85</f>
        <v>0</v>
      </c>
    </row>
    <row r="86" spans="1:33" s="13" customFormat="1" ht="16.8" customHeight="1">
      <c r="A86" s="326"/>
      <c r="B86" s="165"/>
      <c r="C86" s="165"/>
      <c r="D86" s="165"/>
      <c r="E86" s="166"/>
      <c r="F86" s="34" t="s">
        <v>17</v>
      </c>
      <c r="G86" s="35">
        <f>G84+G85</f>
        <v>13.1</v>
      </c>
      <c r="H86" s="35">
        <f t="shared" ref="H86:I86" si="179">H84+H85</f>
        <v>-1.7000000000000002</v>
      </c>
      <c r="I86" s="35">
        <f t="shared" si="179"/>
        <v>-2.4</v>
      </c>
      <c r="J86" s="36">
        <f t="shared" si="176"/>
        <v>9</v>
      </c>
      <c r="K86" s="37">
        <f>K84+K85</f>
        <v>50</v>
      </c>
      <c r="L86" s="37">
        <f t="shared" ref="L86:M86" si="180">L84+L85</f>
        <v>0</v>
      </c>
      <c r="M86" s="37">
        <f t="shared" si="180"/>
        <v>0</v>
      </c>
      <c r="N86" s="159">
        <f t="shared" ref="N86" si="181">M86+L86+K86</f>
        <v>50</v>
      </c>
      <c r="O86" s="35">
        <f>O84+O85</f>
        <v>24.62</v>
      </c>
      <c r="P86" s="35">
        <f t="shared" ref="P86:Q86" si="182">P84+P85</f>
        <v>-0.34</v>
      </c>
      <c r="Q86" s="35">
        <f t="shared" si="182"/>
        <v>-0.48</v>
      </c>
      <c r="R86" s="36">
        <f t="shared" si="177"/>
        <v>23.8</v>
      </c>
      <c r="S86" s="35">
        <f>S84+S85</f>
        <v>13.904999999999999</v>
      </c>
      <c r="T86" s="35">
        <f t="shared" ref="T86:U86" si="183">T84+T85</f>
        <v>-8.5000000000000006E-2</v>
      </c>
      <c r="U86" s="35">
        <f t="shared" si="183"/>
        <v>-0.12</v>
      </c>
      <c r="V86" s="36">
        <f t="shared" si="178"/>
        <v>13.7</v>
      </c>
      <c r="AA86" s="17"/>
      <c r="AB86" s="17"/>
      <c r="AC86" s="17"/>
      <c r="AD86" s="17"/>
      <c r="AE86" s="18"/>
      <c r="AF86" s="18"/>
      <c r="AG86" s="18"/>
    </row>
    <row r="87" spans="1:33" s="15" customFormat="1" ht="16.8" customHeight="1">
      <c r="A87" s="326"/>
      <c r="B87" s="310">
        <v>0</v>
      </c>
      <c r="C87" s="310">
        <v>0</v>
      </c>
      <c r="D87" s="310">
        <v>0</v>
      </c>
      <c r="E87" s="312">
        <f>D87+C87+B87</f>
        <v>0</v>
      </c>
      <c r="F87" s="39" t="s">
        <v>12</v>
      </c>
      <c r="G87" s="169">
        <f>B87*0.1</f>
        <v>0</v>
      </c>
      <c r="H87" s="169">
        <f>C87*0.1</f>
        <v>0</v>
      </c>
      <c r="I87" s="169">
        <f>D87*0.15</f>
        <v>0</v>
      </c>
      <c r="J87" s="169">
        <f>I87+H87+G87</f>
        <v>0</v>
      </c>
      <c r="K87" s="156"/>
      <c r="L87" s="156"/>
      <c r="M87" s="156"/>
      <c r="N87" s="156">
        <f>M87+L87+K87</f>
        <v>0</v>
      </c>
      <c r="O87" s="169">
        <f>B87*0.02</f>
        <v>0</v>
      </c>
      <c r="P87" s="169">
        <f>C87*0.02</f>
        <v>0</v>
      </c>
      <c r="Q87" s="169">
        <f>D87*0.03</f>
        <v>0</v>
      </c>
      <c r="R87" s="169">
        <f>Q87+P87+O87</f>
        <v>0</v>
      </c>
      <c r="S87" s="169">
        <f>B87*0.005</f>
        <v>0</v>
      </c>
      <c r="T87" s="169">
        <f>C87*0.005</f>
        <v>0</v>
      </c>
      <c r="U87" s="169">
        <f>D87*0.0075</f>
        <v>0</v>
      </c>
      <c r="V87" s="169">
        <f>U87+T87+S87</f>
        <v>0</v>
      </c>
      <c r="X87" s="16"/>
      <c r="Y87" s="16"/>
      <c r="Z87" s="16"/>
      <c r="AA87" s="42"/>
      <c r="AB87" s="42"/>
      <c r="AC87" s="42"/>
      <c r="AD87" s="42"/>
      <c r="AE87" s="43"/>
      <c r="AF87" s="43"/>
      <c r="AG87" s="44"/>
    </row>
    <row r="88" spans="1:33" s="16" customFormat="1" ht="20.399999999999999" customHeight="1">
      <c r="A88" s="327"/>
      <c r="B88" s="311"/>
      <c r="C88" s="311"/>
      <c r="D88" s="311"/>
      <c r="E88" s="313"/>
      <c r="F88" s="39" t="s">
        <v>13</v>
      </c>
      <c r="G88" s="169">
        <f>G86-G87</f>
        <v>13.1</v>
      </c>
      <c r="H88" s="169">
        <f t="shared" ref="H88:V88" si="184">H86-H87</f>
        <v>-1.7000000000000002</v>
      </c>
      <c r="I88" s="169">
        <f t="shared" si="184"/>
        <v>-2.4</v>
      </c>
      <c r="J88" s="169">
        <f t="shared" si="184"/>
        <v>9</v>
      </c>
      <c r="K88" s="156">
        <f t="shared" si="184"/>
        <v>50</v>
      </c>
      <c r="L88" s="156">
        <f t="shared" si="184"/>
        <v>0</v>
      </c>
      <c r="M88" s="156">
        <f t="shared" si="184"/>
        <v>0</v>
      </c>
      <c r="N88" s="156">
        <f t="shared" si="184"/>
        <v>50</v>
      </c>
      <c r="O88" s="169">
        <f t="shared" si="184"/>
        <v>24.62</v>
      </c>
      <c r="P88" s="169">
        <f t="shared" si="184"/>
        <v>-0.34</v>
      </c>
      <c r="Q88" s="169">
        <f t="shared" si="184"/>
        <v>-0.48</v>
      </c>
      <c r="R88" s="169">
        <f t="shared" si="184"/>
        <v>23.8</v>
      </c>
      <c r="S88" s="169">
        <f t="shared" si="184"/>
        <v>13.904999999999999</v>
      </c>
      <c r="T88" s="169">
        <f t="shared" si="184"/>
        <v>-8.5000000000000006E-2</v>
      </c>
      <c r="U88" s="169">
        <f t="shared" si="184"/>
        <v>-0.12</v>
      </c>
      <c r="V88" s="169">
        <f t="shared" si="184"/>
        <v>13.7</v>
      </c>
      <c r="AA88" s="42"/>
      <c r="AB88" s="42"/>
      <c r="AC88" s="42"/>
      <c r="AD88" s="42"/>
      <c r="AE88" s="43"/>
      <c r="AF88" s="43"/>
      <c r="AG88" s="43"/>
    </row>
    <row r="89" spans="1:33" ht="16.8" customHeight="1">
      <c r="A89" s="325">
        <v>46191</v>
      </c>
      <c r="B89" s="167"/>
      <c r="C89" s="167"/>
      <c r="D89" s="167"/>
      <c r="E89" s="168"/>
      <c r="F89" s="31" t="s">
        <v>11</v>
      </c>
      <c r="G89" s="32">
        <f>G86-G87</f>
        <v>13.1</v>
      </c>
      <c r="H89" s="32">
        <f t="shared" ref="H89:V89" si="185">H86-H87</f>
        <v>-1.7000000000000002</v>
      </c>
      <c r="I89" s="32">
        <f t="shared" si="185"/>
        <v>-2.4</v>
      </c>
      <c r="J89" s="32">
        <f t="shared" si="185"/>
        <v>9</v>
      </c>
      <c r="K89" s="32">
        <f t="shared" si="185"/>
        <v>50</v>
      </c>
      <c r="L89" s="32">
        <f t="shared" si="185"/>
        <v>0</v>
      </c>
      <c r="M89" s="32">
        <f t="shared" si="185"/>
        <v>0</v>
      </c>
      <c r="N89" s="32">
        <f t="shared" si="185"/>
        <v>50</v>
      </c>
      <c r="O89" s="32">
        <f t="shared" si="185"/>
        <v>24.62</v>
      </c>
      <c r="P89" s="32">
        <f t="shared" si="185"/>
        <v>-0.34</v>
      </c>
      <c r="Q89" s="32">
        <f t="shared" si="185"/>
        <v>-0.48</v>
      </c>
      <c r="R89" s="32">
        <f t="shared" si="185"/>
        <v>23.8</v>
      </c>
      <c r="S89" s="32">
        <f t="shared" si="185"/>
        <v>13.904999999999999</v>
      </c>
      <c r="T89" s="32">
        <f t="shared" si="185"/>
        <v>-8.5000000000000006E-2</v>
      </c>
      <c r="U89" s="32">
        <f t="shared" si="185"/>
        <v>-0.12</v>
      </c>
      <c r="V89" s="32">
        <f t="shared" si="185"/>
        <v>13.7</v>
      </c>
    </row>
    <row r="90" spans="1:33" ht="16.8" customHeight="1">
      <c r="A90" s="326"/>
      <c r="B90" s="167"/>
      <c r="C90" s="167"/>
      <c r="D90" s="167"/>
      <c r="E90" s="168"/>
      <c r="F90" s="31" t="s">
        <v>2</v>
      </c>
      <c r="G90" s="58">
        <v>0</v>
      </c>
      <c r="H90" s="58">
        <v>0</v>
      </c>
      <c r="I90" s="58">
        <v>0</v>
      </c>
      <c r="J90" s="56">
        <f t="shared" ref="J90:J91" si="186">I90+H90+G90</f>
        <v>0</v>
      </c>
      <c r="K90" s="59">
        <v>0</v>
      </c>
      <c r="L90" s="59">
        <v>0</v>
      </c>
      <c r="M90" s="59">
        <v>0</v>
      </c>
      <c r="N90" s="57">
        <v>2</v>
      </c>
      <c r="O90" s="58">
        <v>0</v>
      </c>
      <c r="P90" s="58">
        <v>0</v>
      </c>
      <c r="Q90" s="58">
        <v>0</v>
      </c>
      <c r="R90" s="56">
        <f t="shared" ref="R90:R91" si="187">Q90+P90+O90</f>
        <v>0</v>
      </c>
      <c r="S90" s="58">
        <v>0</v>
      </c>
      <c r="T90" s="58">
        <v>0</v>
      </c>
      <c r="U90" s="58">
        <v>0</v>
      </c>
      <c r="V90" s="56">
        <f t="shared" ref="V90:V91" si="188">U90+T90+S90</f>
        <v>0</v>
      </c>
    </row>
    <row r="91" spans="1:33" s="13" customFormat="1" ht="16.8" customHeight="1">
      <c r="A91" s="326"/>
      <c r="B91" s="165"/>
      <c r="C91" s="165"/>
      <c r="D91" s="165"/>
      <c r="E91" s="166"/>
      <c r="F91" s="34" t="s">
        <v>17</v>
      </c>
      <c r="G91" s="35">
        <f>G89+G90</f>
        <v>13.1</v>
      </c>
      <c r="H91" s="35">
        <f t="shared" ref="H91:I91" si="189">H89+H90</f>
        <v>-1.7000000000000002</v>
      </c>
      <c r="I91" s="35">
        <f t="shared" si="189"/>
        <v>-2.4</v>
      </c>
      <c r="J91" s="36">
        <f t="shared" si="186"/>
        <v>9</v>
      </c>
      <c r="K91" s="37">
        <f>K89+K90</f>
        <v>50</v>
      </c>
      <c r="L91" s="37">
        <f t="shared" ref="L91:M91" si="190">L89+L90</f>
        <v>0</v>
      </c>
      <c r="M91" s="37">
        <f t="shared" si="190"/>
        <v>0</v>
      </c>
      <c r="N91" s="159">
        <f t="shared" ref="N91" si="191">M91+L91+K91</f>
        <v>50</v>
      </c>
      <c r="O91" s="35">
        <f>O89+O90</f>
        <v>24.62</v>
      </c>
      <c r="P91" s="35">
        <f t="shared" ref="P91:Q91" si="192">P89+P90</f>
        <v>-0.34</v>
      </c>
      <c r="Q91" s="35">
        <f t="shared" si="192"/>
        <v>-0.48</v>
      </c>
      <c r="R91" s="36">
        <f t="shared" si="187"/>
        <v>23.8</v>
      </c>
      <c r="S91" s="35">
        <f>S89+S90</f>
        <v>13.904999999999999</v>
      </c>
      <c r="T91" s="35">
        <f t="shared" ref="T91:U91" si="193">T89+T90</f>
        <v>-8.5000000000000006E-2</v>
      </c>
      <c r="U91" s="35">
        <f t="shared" si="193"/>
        <v>-0.12</v>
      </c>
      <c r="V91" s="36">
        <f t="shared" si="188"/>
        <v>13.7</v>
      </c>
      <c r="AA91" s="17"/>
      <c r="AB91" s="17"/>
      <c r="AC91" s="17"/>
      <c r="AD91" s="17"/>
      <c r="AE91" s="18"/>
      <c r="AF91" s="18"/>
      <c r="AG91" s="18"/>
    </row>
    <row r="92" spans="1:33" s="15" customFormat="1" ht="16.8" customHeight="1">
      <c r="A92" s="326"/>
      <c r="B92" s="310">
        <v>0</v>
      </c>
      <c r="C92" s="310">
        <v>0</v>
      </c>
      <c r="D92" s="310">
        <v>0</v>
      </c>
      <c r="E92" s="312">
        <f>D92+C92+B92</f>
        <v>0</v>
      </c>
      <c r="F92" s="39" t="s">
        <v>12</v>
      </c>
      <c r="G92" s="169">
        <f>B92*0.1</f>
        <v>0</v>
      </c>
      <c r="H92" s="169">
        <f>C92*0.1</f>
        <v>0</v>
      </c>
      <c r="I92" s="169">
        <f>D92*0.15</f>
        <v>0</v>
      </c>
      <c r="J92" s="169">
        <f>I92+H92+G92</f>
        <v>0</v>
      </c>
      <c r="K92" s="156"/>
      <c r="L92" s="156"/>
      <c r="M92" s="156"/>
      <c r="N92" s="156">
        <f>M92+L92+K92</f>
        <v>0</v>
      </c>
      <c r="O92" s="169">
        <f>B92*0.02</f>
        <v>0</v>
      </c>
      <c r="P92" s="169">
        <f>C92*0.02</f>
        <v>0</v>
      </c>
      <c r="Q92" s="169">
        <f>D92*0.03</f>
        <v>0</v>
      </c>
      <c r="R92" s="169">
        <f>Q92+P92+O92</f>
        <v>0</v>
      </c>
      <c r="S92" s="169">
        <f>B92*0.005</f>
        <v>0</v>
      </c>
      <c r="T92" s="169">
        <f>C92*0.005</f>
        <v>0</v>
      </c>
      <c r="U92" s="169">
        <f>D92*0.0075</f>
        <v>0</v>
      </c>
      <c r="V92" s="169">
        <f>U92+T92+S92</f>
        <v>0</v>
      </c>
      <c r="X92" s="16"/>
      <c r="Y92" s="16"/>
      <c r="Z92" s="16"/>
      <c r="AA92" s="42"/>
      <c r="AB92" s="42"/>
      <c r="AC92" s="42"/>
      <c r="AD92" s="42"/>
      <c r="AE92" s="43"/>
      <c r="AF92" s="43"/>
      <c r="AG92" s="44"/>
    </row>
    <row r="93" spans="1:33" s="16" customFormat="1" ht="20.399999999999999" customHeight="1">
      <c r="A93" s="327"/>
      <c r="B93" s="311"/>
      <c r="C93" s="311"/>
      <c r="D93" s="311"/>
      <c r="E93" s="313"/>
      <c r="F93" s="39" t="s">
        <v>13</v>
      </c>
      <c r="G93" s="169">
        <f>G91-G92</f>
        <v>13.1</v>
      </c>
      <c r="H93" s="169">
        <f t="shared" ref="H93:V93" si="194">H91-H92</f>
        <v>-1.7000000000000002</v>
      </c>
      <c r="I93" s="169">
        <f t="shared" si="194"/>
        <v>-2.4</v>
      </c>
      <c r="J93" s="169">
        <f t="shared" si="194"/>
        <v>9</v>
      </c>
      <c r="K93" s="156">
        <f t="shared" si="194"/>
        <v>50</v>
      </c>
      <c r="L93" s="156">
        <f t="shared" si="194"/>
        <v>0</v>
      </c>
      <c r="M93" s="156">
        <f t="shared" si="194"/>
        <v>0</v>
      </c>
      <c r="N93" s="156">
        <f t="shared" si="194"/>
        <v>50</v>
      </c>
      <c r="O93" s="169">
        <f t="shared" si="194"/>
        <v>24.62</v>
      </c>
      <c r="P93" s="169">
        <f t="shared" si="194"/>
        <v>-0.34</v>
      </c>
      <c r="Q93" s="169">
        <f t="shared" si="194"/>
        <v>-0.48</v>
      </c>
      <c r="R93" s="169">
        <f t="shared" si="194"/>
        <v>23.8</v>
      </c>
      <c r="S93" s="169">
        <f t="shared" si="194"/>
        <v>13.904999999999999</v>
      </c>
      <c r="T93" s="169">
        <f t="shared" si="194"/>
        <v>-8.5000000000000006E-2</v>
      </c>
      <c r="U93" s="169">
        <f t="shared" si="194"/>
        <v>-0.12</v>
      </c>
      <c r="V93" s="169">
        <f t="shared" si="194"/>
        <v>13.7</v>
      </c>
      <c r="AA93" s="42"/>
      <c r="AB93" s="42"/>
      <c r="AC93" s="42"/>
      <c r="AD93" s="42"/>
      <c r="AE93" s="43"/>
      <c r="AF93" s="43"/>
      <c r="AG93" s="43"/>
    </row>
    <row r="94" spans="1:33" ht="16.8" customHeight="1">
      <c r="A94" s="325">
        <v>46192</v>
      </c>
      <c r="B94" s="167"/>
      <c r="C94" s="167"/>
      <c r="D94" s="167"/>
      <c r="E94" s="168"/>
      <c r="F94" s="31" t="s">
        <v>11</v>
      </c>
      <c r="G94" s="32">
        <f>G91-G92</f>
        <v>13.1</v>
      </c>
      <c r="H94" s="32">
        <f t="shared" ref="H94:V94" si="195">H91-H92</f>
        <v>-1.7000000000000002</v>
      </c>
      <c r="I94" s="32">
        <f t="shared" si="195"/>
        <v>-2.4</v>
      </c>
      <c r="J94" s="32">
        <f t="shared" si="195"/>
        <v>9</v>
      </c>
      <c r="K94" s="32">
        <f t="shared" si="195"/>
        <v>50</v>
      </c>
      <c r="L94" s="32">
        <f t="shared" si="195"/>
        <v>0</v>
      </c>
      <c r="M94" s="32">
        <f t="shared" si="195"/>
        <v>0</v>
      </c>
      <c r="N94" s="32">
        <f t="shared" si="195"/>
        <v>50</v>
      </c>
      <c r="O94" s="32">
        <f t="shared" si="195"/>
        <v>24.62</v>
      </c>
      <c r="P94" s="32">
        <f t="shared" si="195"/>
        <v>-0.34</v>
      </c>
      <c r="Q94" s="32">
        <f t="shared" si="195"/>
        <v>-0.48</v>
      </c>
      <c r="R94" s="32">
        <f t="shared" si="195"/>
        <v>23.8</v>
      </c>
      <c r="S94" s="32">
        <f t="shared" si="195"/>
        <v>13.904999999999999</v>
      </c>
      <c r="T94" s="32">
        <f t="shared" si="195"/>
        <v>-8.5000000000000006E-2</v>
      </c>
      <c r="U94" s="32">
        <f t="shared" si="195"/>
        <v>-0.12</v>
      </c>
      <c r="V94" s="32">
        <f t="shared" si="195"/>
        <v>13.7</v>
      </c>
    </row>
    <row r="95" spans="1:33" ht="16.8" customHeight="1">
      <c r="A95" s="326"/>
      <c r="B95" s="167"/>
      <c r="C95" s="167"/>
      <c r="D95" s="167"/>
      <c r="E95" s="168"/>
      <c r="F95" s="31" t="s">
        <v>2</v>
      </c>
      <c r="G95" s="58">
        <v>0</v>
      </c>
      <c r="H95" s="58">
        <v>0</v>
      </c>
      <c r="I95" s="58">
        <v>0</v>
      </c>
      <c r="J95" s="56">
        <f t="shared" ref="J95:J96" si="196">I95+H95+G95</f>
        <v>0</v>
      </c>
      <c r="K95" s="59">
        <v>0</v>
      </c>
      <c r="L95" s="59">
        <v>0</v>
      </c>
      <c r="M95" s="59">
        <v>0</v>
      </c>
      <c r="N95" s="57">
        <v>2</v>
      </c>
      <c r="O95" s="58">
        <v>0</v>
      </c>
      <c r="P95" s="58">
        <v>0</v>
      </c>
      <c r="Q95" s="58">
        <v>0</v>
      </c>
      <c r="R95" s="56">
        <f t="shared" ref="R95:R96" si="197">Q95+P95+O95</f>
        <v>0</v>
      </c>
      <c r="S95" s="58">
        <v>0</v>
      </c>
      <c r="T95" s="58">
        <v>0</v>
      </c>
      <c r="U95" s="58">
        <v>0</v>
      </c>
      <c r="V95" s="56">
        <f t="shared" ref="V95:V96" si="198">U95+T95+S95</f>
        <v>0</v>
      </c>
    </row>
    <row r="96" spans="1:33" s="13" customFormat="1" ht="16.8" customHeight="1">
      <c r="A96" s="326"/>
      <c r="B96" s="165"/>
      <c r="C96" s="165"/>
      <c r="D96" s="165"/>
      <c r="E96" s="166"/>
      <c r="F96" s="34" t="s">
        <v>17</v>
      </c>
      <c r="G96" s="35">
        <f>G94+G95</f>
        <v>13.1</v>
      </c>
      <c r="H96" s="35">
        <f t="shared" ref="H96:I96" si="199">H94+H95</f>
        <v>-1.7000000000000002</v>
      </c>
      <c r="I96" s="35">
        <f t="shared" si="199"/>
        <v>-2.4</v>
      </c>
      <c r="J96" s="36">
        <f t="shared" si="196"/>
        <v>9</v>
      </c>
      <c r="K96" s="37">
        <f>K94+K95</f>
        <v>50</v>
      </c>
      <c r="L96" s="37">
        <f t="shared" ref="L96:M96" si="200">L94+L95</f>
        <v>0</v>
      </c>
      <c r="M96" s="37">
        <f t="shared" si="200"/>
        <v>0</v>
      </c>
      <c r="N96" s="159">
        <f t="shared" ref="N96" si="201">M96+L96+K96</f>
        <v>50</v>
      </c>
      <c r="O96" s="35">
        <f>O94+O95</f>
        <v>24.62</v>
      </c>
      <c r="P96" s="35">
        <f t="shared" ref="P96:Q96" si="202">P94+P95</f>
        <v>-0.34</v>
      </c>
      <c r="Q96" s="35">
        <f t="shared" si="202"/>
        <v>-0.48</v>
      </c>
      <c r="R96" s="36">
        <f t="shared" si="197"/>
        <v>23.8</v>
      </c>
      <c r="S96" s="35">
        <f>S94+S95</f>
        <v>13.904999999999999</v>
      </c>
      <c r="T96" s="35">
        <f t="shared" ref="T96:U96" si="203">T94+T95</f>
        <v>-8.5000000000000006E-2</v>
      </c>
      <c r="U96" s="35">
        <f t="shared" si="203"/>
        <v>-0.12</v>
      </c>
      <c r="V96" s="36">
        <f t="shared" si="198"/>
        <v>13.7</v>
      </c>
      <c r="AA96" s="17"/>
      <c r="AB96" s="17"/>
      <c r="AC96" s="17"/>
      <c r="AD96" s="17"/>
      <c r="AE96" s="18"/>
      <c r="AF96" s="18"/>
      <c r="AG96" s="18"/>
    </row>
    <row r="97" spans="1:33" s="15" customFormat="1" ht="16.8" customHeight="1">
      <c r="A97" s="326"/>
      <c r="B97" s="310">
        <v>0</v>
      </c>
      <c r="C97" s="310">
        <v>0</v>
      </c>
      <c r="D97" s="310">
        <v>0</v>
      </c>
      <c r="E97" s="312">
        <f>D97+C97+B97</f>
        <v>0</v>
      </c>
      <c r="F97" s="39" t="s">
        <v>12</v>
      </c>
      <c r="G97" s="169">
        <f>B97*0.1</f>
        <v>0</v>
      </c>
      <c r="H97" s="169">
        <f>C97*0.1</f>
        <v>0</v>
      </c>
      <c r="I97" s="169">
        <f>D97*0.15</f>
        <v>0</v>
      </c>
      <c r="J97" s="169">
        <f>I97+H97+G97</f>
        <v>0</v>
      </c>
      <c r="K97" s="156"/>
      <c r="L97" s="156"/>
      <c r="M97" s="156"/>
      <c r="N97" s="156">
        <f>M97+L97+K97</f>
        <v>0</v>
      </c>
      <c r="O97" s="169">
        <f>B97*0.02</f>
        <v>0</v>
      </c>
      <c r="P97" s="169">
        <f>C97*0.02</f>
        <v>0</v>
      </c>
      <c r="Q97" s="169">
        <f>D97*0.03</f>
        <v>0</v>
      </c>
      <c r="R97" s="169">
        <f>Q97+P97+O97</f>
        <v>0</v>
      </c>
      <c r="S97" s="169">
        <f>B97*0.005</f>
        <v>0</v>
      </c>
      <c r="T97" s="169">
        <f>C97*0.005</f>
        <v>0</v>
      </c>
      <c r="U97" s="169">
        <f>D97*0.0075</f>
        <v>0</v>
      </c>
      <c r="V97" s="169">
        <f>U97+T97+S97</f>
        <v>0</v>
      </c>
      <c r="X97" s="16"/>
      <c r="Y97" s="16"/>
      <c r="Z97" s="16"/>
      <c r="AA97" s="42"/>
      <c r="AB97" s="42"/>
      <c r="AC97" s="42"/>
      <c r="AD97" s="42"/>
      <c r="AE97" s="43"/>
      <c r="AF97" s="43"/>
      <c r="AG97" s="44"/>
    </row>
    <row r="98" spans="1:33" s="16" customFormat="1" ht="20.399999999999999" customHeight="1">
      <c r="A98" s="327"/>
      <c r="B98" s="311"/>
      <c r="C98" s="311"/>
      <c r="D98" s="311"/>
      <c r="E98" s="313"/>
      <c r="F98" s="39" t="s">
        <v>13</v>
      </c>
      <c r="G98" s="169">
        <f>G96-G97</f>
        <v>13.1</v>
      </c>
      <c r="H98" s="169">
        <f t="shared" ref="H98:V98" si="204">H96-H97</f>
        <v>-1.7000000000000002</v>
      </c>
      <c r="I98" s="169">
        <f t="shared" si="204"/>
        <v>-2.4</v>
      </c>
      <c r="J98" s="169">
        <f t="shared" si="204"/>
        <v>9</v>
      </c>
      <c r="K98" s="156">
        <f t="shared" si="204"/>
        <v>50</v>
      </c>
      <c r="L98" s="156">
        <f t="shared" si="204"/>
        <v>0</v>
      </c>
      <c r="M98" s="156">
        <f t="shared" si="204"/>
        <v>0</v>
      </c>
      <c r="N98" s="156">
        <f t="shared" si="204"/>
        <v>50</v>
      </c>
      <c r="O98" s="169">
        <f t="shared" si="204"/>
        <v>24.62</v>
      </c>
      <c r="P98" s="169">
        <f t="shared" si="204"/>
        <v>-0.34</v>
      </c>
      <c r="Q98" s="169">
        <f t="shared" si="204"/>
        <v>-0.48</v>
      </c>
      <c r="R98" s="169">
        <f t="shared" si="204"/>
        <v>23.8</v>
      </c>
      <c r="S98" s="169">
        <f t="shared" si="204"/>
        <v>13.904999999999999</v>
      </c>
      <c r="T98" s="169">
        <f t="shared" si="204"/>
        <v>-8.5000000000000006E-2</v>
      </c>
      <c r="U98" s="169">
        <f t="shared" si="204"/>
        <v>-0.12</v>
      </c>
      <c r="V98" s="169">
        <f t="shared" si="204"/>
        <v>13.7</v>
      </c>
      <c r="AA98" s="42"/>
      <c r="AB98" s="42"/>
      <c r="AC98" s="42"/>
      <c r="AD98" s="42"/>
      <c r="AE98" s="43"/>
      <c r="AF98" s="43"/>
      <c r="AG98" s="43"/>
    </row>
    <row r="99" spans="1:33" ht="16.8" customHeight="1">
      <c r="A99" s="325">
        <v>46193</v>
      </c>
      <c r="B99" s="167"/>
      <c r="C99" s="167"/>
      <c r="D99" s="167"/>
      <c r="E99" s="168"/>
      <c r="F99" s="31" t="s">
        <v>11</v>
      </c>
      <c r="G99" s="32">
        <f>G96-G97</f>
        <v>13.1</v>
      </c>
      <c r="H99" s="32">
        <f t="shared" ref="H99:V99" si="205">H96-H97</f>
        <v>-1.7000000000000002</v>
      </c>
      <c r="I99" s="32">
        <f t="shared" si="205"/>
        <v>-2.4</v>
      </c>
      <c r="J99" s="32">
        <f t="shared" si="205"/>
        <v>9</v>
      </c>
      <c r="K99" s="32">
        <f t="shared" si="205"/>
        <v>50</v>
      </c>
      <c r="L99" s="32">
        <f t="shared" si="205"/>
        <v>0</v>
      </c>
      <c r="M99" s="32">
        <f t="shared" si="205"/>
        <v>0</v>
      </c>
      <c r="N99" s="32">
        <f t="shared" si="205"/>
        <v>50</v>
      </c>
      <c r="O99" s="32">
        <f t="shared" si="205"/>
        <v>24.62</v>
      </c>
      <c r="P99" s="32">
        <f t="shared" si="205"/>
        <v>-0.34</v>
      </c>
      <c r="Q99" s="32">
        <f t="shared" si="205"/>
        <v>-0.48</v>
      </c>
      <c r="R99" s="32">
        <f t="shared" si="205"/>
        <v>23.8</v>
      </c>
      <c r="S99" s="32">
        <f t="shared" si="205"/>
        <v>13.904999999999999</v>
      </c>
      <c r="T99" s="32">
        <f t="shared" si="205"/>
        <v>-8.5000000000000006E-2</v>
      </c>
      <c r="U99" s="32">
        <f t="shared" si="205"/>
        <v>-0.12</v>
      </c>
      <c r="V99" s="32">
        <f t="shared" si="205"/>
        <v>13.7</v>
      </c>
    </row>
    <row r="100" spans="1:33" ht="16.8" customHeight="1">
      <c r="A100" s="326"/>
      <c r="B100" s="167"/>
      <c r="C100" s="167"/>
      <c r="D100" s="167"/>
      <c r="E100" s="168"/>
      <c r="F100" s="31" t="s">
        <v>2</v>
      </c>
      <c r="G100" s="58">
        <v>0</v>
      </c>
      <c r="H100" s="58">
        <v>0</v>
      </c>
      <c r="I100" s="58">
        <v>0</v>
      </c>
      <c r="J100" s="56">
        <f t="shared" ref="J100:J101" si="206">I100+H100+G100</f>
        <v>0</v>
      </c>
      <c r="K100" s="59">
        <v>0</v>
      </c>
      <c r="L100" s="59">
        <v>0</v>
      </c>
      <c r="M100" s="59">
        <v>0</v>
      </c>
      <c r="N100" s="57">
        <v>2</v>
      </c>
      <c r="O100" s="58">
        <v>0</v>
      </c>
      <c r="P100" s="58">
        <v>0</v>
      </c>
      <c r="Q100" s="58">
        <v>0</v>
      </c>
      <c r="R100" s="56">
        <f t="shared" ref="R100:R101" si="207">Q100+P100+O100</f>
        <v>0</v>
      </c>
      <c r="S100" s="58">
        <v>0</v>
      </c>
      <c r="T100" s="58">
        <v>0</v>
      </c>
      <c r="U100" s="58">
        <v>0</v>
      </c>
      <c r="V100" s="56">
        <f t="shared" ref="V100:V101" si="208">U100+T100+S100</f>
        <v>0</v>
      </c>
    </row>
    <row r="101" spans="1:33" s="13" customFormat="1" ht="16.8" customHeight="1">
      <c r="A101" s="326"/>
      <c r="B101" s="165"/>
      <c r="C101" s="165"/>
      <c r="D101" s="165"/>
      <c r="E101" s="166"/>
      <c r="F101" s="34" t="s">
        <v>17</v>
      </c>
      <c r="G101" s="35">
        <f>G99+G100</f>
        <v>13.1</v>
      </c>
      <c r="H101" s="35">
        <f t="shared" ref="H101:I101" si="209">H99+H100</f>
        <v>-1.7000000000000002</v>
      </c>
      <c r="I101" s="35">
        <f t="shared" si="209"/>
        <v>-2.4</v>
      </c>
      <c r="J101" s="36">
        <f t="shared" si="206"/>
        <v>9</v>
      </c>
      <c r="K101" s="37">
        <f>K99+K100</f>
        <v>50</v>
      </c>
      <c r="L101" s="37">
        <f t="shared" ref="L101:M101" si="210">L99+L100</f>
        <v>0</v>
      </c>
      <c r="M101" s="37">
        <f t="shared" si="210"/>
        <v>0</v>
      </c>
      <c r="N101" s="159">
        <f t="shared" ref="N101" si="211">M101+L101+K101</f>
        <v>50</v>
      </c>
      <c r="O101" s="35">
        <f>O99+O100</f>
        <v>24.62</v>
      </c>
      <c r="P101" s="35">
        <f t="shared" ref="P101:Q101" si="212">P99+P100</f>
        <v>-0.34</v>
      </c>
      <c r="Q101" s="35">
        <f t="shared" si="212"/>
        <v>-0.48</v>
      </c>
      <c r="R101" s="36">
        <f t="shared" si="207"/>
        <v>23.8</v>
      </c>
      <c r="S101" s="35">
        <f>S99+S100</f>
        <v>13.904999999999999</v>
      </c>
      <c r="T101" s="35">
        <f t="shared" ref="T101:U101" si="213">T99+T100</f>
        <v>-8.5000000000000006E-2</v>
      </c>
      <c r="U101" s="35">
        <f t="shared" si="213"/>
        <v>-0.12</v>
      </c>
      <c r="V101" s="36">
        <f t="shared" si="208"/>
        <v>13.7</v>
      </c>
      <c r="AA101" s="17"/>
      <c r="AB101" s="17"/>
      <c r="AC101" s="17"/>
      <c r="AD101" s="17"/>
      <c r="AE101" s="18"/>
      <c r="AF101" s="18"/>
      <c r="AG101" s="18"/>
    </row>
    <row r="102" spans="1:33" s="15" customFormat="1" ht="16.8" customHeight="1">
      <c r="A102" s="326"/>
      <c r="B102" s="310">
        <v>0</v>
      </c>
      <c r="C102" s="310">
        <v>0</v>
      </c>
      <c r="D102" s="310">
        <v>0</v>
      </c>
      <c r="E102" s="312">
        <f>D102+C102+B102</f>
        <v>0</v>
      </c>
      <c r="F102" s="39" t="s">
        <v>12</v>
      </c>
      <c r="G102" s="169">
        <f>B102*0.1</f>
        <v>0</v>
      </c>
      <c r="H102" s="169">
        <f>C102*0.1</f>
        <v>0</v>
      </c>
      <c r="I102" s="169">
        <f>D102*0.15</f>
        <v>0</v>
      </c>
      <c r="J102" s="169">
        <f>I102+H102+G102</f>
        <v>0</v>
      </c>
      <c r="K102" s="156"/>
      <c r="L102" s="156"/>
      <c r="M102" s="156"/>
      <c r="N102" s="156">
        <f>M102+L102+K102</f>
        <v>0</v>
      </c>
      <c r="O102" s="169">
        <f>B102*0.02</f>
        <v>0</v>
      </c>
      <c r="P102" s="169">
        <f>C102*0.02</f>
        <v>0</v>
      </c>
      <c r="Q102" s="169">
        <f>D102*0.03</f>
        <v>0</v>
      </c>
      <c r="R102" s="169">
        <f>Q102+P102+O102</f>
        <v>0</v>
      </c>
      <c r="S102" s="169">
        <f>B102*0.005</f>
        <v>0</v>
      </c>
      <c r="T102" s="169">
        <f>C102*0.005</f>
        <v>0</v>
      </c>
      <c r="U102" s="169">
        <f>D102*0.0075</f>
        <v>0</v>
      </c>
      <c r="V102" s="169">
        <f>U102+T102+S102</f>
        <v>0</v>
      </c>
      <c r="X102" s="16"/>
      <c r="Y102" s="16"/>
      <c r="Z102" s="16"/>
      <c r="AA102" s="42"/>
      <c r="AB102" s="42"/>
      <c r="AC102" s="42"/>
      <c r="AD102" s="42"/>
      <c r="AE102" s="43"/>
      <c r="AF102" s="43"/>
      <c r="AG102" s="44"/>
    </row>
    <row r="103" spans="1:33" s="16" customFormat="1" ht="20.399999999999999" customHeight="1">
      <c r="A103" s="327"/>
      <c r="B103" s="311"/>
      <c r="C103" s="311"/>
      <c r="D103" s="311"/>
      <c r="E103" s="313"/>
      <c r="F103" s="39" t="s">
        <v>13</v>
      </c>
      <c r="G103" s="169">
        <f>G101-G102</f>
        <v>13.1</v>
      </c>
      <c r="H103" s="169">
        <f t="shared" ref="H103:V103" si="214">H101-H102</f>
        <v>-1.7000000000000002</v>
      </c>
      <c r="I103" s="169">
        <f t="shared" si="214"/>
        <v>-2.4</v>
      </c>
      <c r="J103" s="169">
        <f t="shared" si="214"/>
        <v>9</v>
      </c>
      <c r="K103" s="156">
        <f t="shared" si="214"/>
        <v>50</v>
      </c>
      <c r="L103" s="156">
        <f t="shared" si="214"/>
        <v>0</v>
      </c>
      <c r="M103" s="156">
        <f t="shared" si="214"/>
        <v>0</v>
      </c>
      <c r="N103" s="156">
        <f t="shared" si="214"/>
        <v>50</v>
      </c>
      <c r="O103" s="169">
        <f t="shared" si="214"/>
        <v>24.62</v>
      </c>
      <c r="P103" s="169">
        <f t="shared" si="214"/>
        <v>-0.34</v>
      </c>
      <c r="Q103" s="169">
        <f t="shared" si="214"/>
        <v>-0.48</v>
      </c>
      <c r="R103" s="169">
        <f t="shared" si="214"/>
        <v>23.8</v>
      </c>
      <c r="S103" s="169">
        <f t="shared" si="214"/>
        <v>13.904999999999999</v>
      </c>
      <c r="T103" s="169">
        <f t="shared" si="214"/>
        <v>-8.5000000000000006E-2</v>
      </c>
      <c r="U103" s="169">
        <f t="shared" si="214"/>
        <v>-0.12</v>
      </c>
      <c r="V103" s="169">
        <f t="shared" si="214"/>
        <v>13.7</v>
      </c>
      <c r="AA103" s="42"/>
      <c r="AB103" s="42"/>
      <c r="AC103" s="42"/>
      <c r="AD103" s="42"/>
      <c r="AE103" s="43"/>
      <c r="AF103" s="43"/>
      <c r="AG103" s="43"/>
    </row>
    <row r="104" spans="1:33" ht="16.8" customHeight="1">
      <c r="A104" s="325">
        <v>46194</v>
      </c>
      <c r="B104" s="167"/>
      <c r="C104" s="167"/>
      <c r="D104" s="167"/>
      <c r="E104" s="168"/>
      <c r="F104" s="31" t="s">
        <v>11</v>
      </c>
      <c r="G104" s="32">
        <f>G101-G102</f>
        <v>13.1</v>
      </c>
      <c r="H104" s="32">
        <f t="shared" ref="H104:V104" si="215">H101-H102</f>
        <v>-1.7000000000000002</v>
      </c>
      <c r="I104" s="32">
        <f t="shared" si="215"/>
        <v>-2.4</v>
      </c>
      <c r="J104" s="32">
        <f t="shared" si="215"/>
        <v>9</v>
      </c>
      <c r="K104" s="32">
        <f t="shared" si="215"/>
        <v>50</v>
      </c>
      <c r="L104" s="32">
        <f t="shared" si="215"/>
        <v>0</v>
      </c>
      <c r="M104" s="32">
        <f t="shared" si="215"/>
        <v>0</v>
      </c>
      <c r="N104" s="32">
        <f t="shared" si="215"/>
        <v>50</v>
      </c>
      <c r="O104" s="32">
        <f t="shared" si="215"/>
        <v>24.62</v>
      </c>
      <c r="P104" s="32">
        <f t="shared" si="215"/>
        <v>-0.34</v>
      </c>
      <c r="Q104" s="32">
        <f t="shared" si="215"/>
        <v>-0.48</v>
      </c>
      <c r="R104" s="32">
        <f t="shared" si="215"/>
        <v>23.8</v>
      </c>
      <c r="S104" s="32">
        <f t="shared" si="215"/>
        <v>13.904999999999999</v>
      </c>
      <c r="T104" s="32">
        <f t="shared" si="215"/>
        <v>-8.5000000000000006E-2</v>
      </c>
      <c r="U104" s="32">
        <f t="shared" si="215"/>
        <v>-0.12</v>
      </c>
      <c r="V104" s="32">
        <f t="shared" si="215"/>
        <v>13.7</v>
      </c>
    </row>
    <row r="105" spans="1:33" ht="16.8" customHeight="1">
      <c r="A105" s="326"/>
      <c r="B105" s="167"/>
      <c r="C105" s="167"/>
      <c r="D105" s="167"/>
      <c r="E105" s="168"/>
      <c r="F105" s="31" t="s">
        <v>2</v>
      </c>
      <c r="G105" s="58">
        <v>0</v>
      </c>
      <c r="H105" s="58">
        <v>0</v>
      </c>
      <c r="I105" s="58">
        <v>0</v>
      </c>
      <c r="J105" s="56">
        <f t="shared" ref="J105:J106" si="216">I105+H105+G105</f>
        <v>0</v>
      </c>
      <c r="K105" s="59">
        <v>0</v>
      </c>
      <c r="L105" s="59">
        <v>0</v>
      </c>
      <c r="M105" s="59">
        <v>0</v>
      </c>
      <c r="N105" s="57">
        <v>2</v>
      </c>
      <c r="O105" s="58">
        <v>0</v>
      </c>
      <c r="P105" s="58">
        <v>0</v>
      </c>
      <c r="Q105" s="58">
        <v>0</v>
      </c>
      <c r="R105" s="56">
        <f t="shared" ref="R105:R106" si="217">Q105+P105+O105</f>
        <v>0</v>
      </c>
      <c r="S105" s="58">
        <v>0</v>
      </c>
      <c r="T105" s="58">
        <v>0</v>
      </c>
      <c r="U105" s="58">
        <v>0</v>
      </c>
      <c r="V105" s="56">
        <f t="shared" ref="V105:V106" si="218">U105+T105+S105</f>
        <v>0</v>
      </c>
    </row>
    <row r="106" spans="1:33" s="13" customFormat="1" ht="16.8" customHeight="1">
      <c r="A106" s="326"/>
      <c r="B106" s="165"/>
      <c r="C106" s="165"/>
      <c r="D106" s="165"/>
      <c r="E106" s="166"/>
      <c r="F106" s="34" t="s">
        <v>17</v>
      </c>
      <c r="G106" s="35">
        <f>G104+G105</f>
        <v>13.1</v>
      </c>
      <c r="H106" s="35">
        <f t="shared" ref="H106:I106" si="219">H104+H105</f>
        <v>-1.7000000000000002</v>
      </c>
      <c r="I106" s="35">
        <f t="shared" si="219"/>
        <v>-2.4</v>
      </c>
      <c r="J106" s="36">
        <f t="shared" si="216"/>
        <v>9</v>
      </c>
      <c r="K106" s="37">
        <f>K104+K105</f>
        <v>50</v>
      </c>
      <c r="L106" s="37">
        <f t="shared" ref="L106:M106" si="220">L104+L105</f>
        <v>0</v>
      </c>
      <c r="M106" s="37">
        <f t="shared" si="220"/>
        <v>0</v>
      </c>
      <c r="N106" s="159">
        <f t="shared" ref="N106" si="221">M106+L106+K106</f>
        <v>50</v>
      </c>
      <c r="O106" s="35">
        <f>O104+O105</f>
        <v>24.62</v>
      </c>
      <c r="P106" s="35">
        <f t="shared" ref="P106:Q106" si="222">P104+P105</f>
        <v>-0.34</v>
      </c>
      <c r="Q106" s="35">
        <f t="shared" si="222"/>
        <v>-0.48</v>
      </c>
      <c r="R106" s="36">
        <f t="shared" si="217"/>
        <v>23.8</v>
      </c>
      <c r="S106" s="35">
        <f>S104+S105</f>
        <v>13.904999999999999</v>
      </c>
      <c r="T106" s="35">
        <f t="shared" ref="T106:U106" si="223">T104+T105</f>
        <v>-8.5000000000000006E-2</v>
      </c>
      <c r="U106" s="35">
        <f t="shared" si="223"/>
        <v>-0.12</v>
      </c>
      <c r="V106" s="36">
        <f t="shared" si="218"/>
        <v>13.7</v>
      </c>
      <c r="AA106" s="17"/>
      <c r="AB106" s="17"/>
      <c r="AC106" s="17"/>
      <c r="AD106" s="17"/>
      <c r="AE106" s="18"/>
      <c r="AF106" s="18"/>
      <c r="AG106" s="18"/>
    </row>
    <row r="107" spans="1:33" s="15" customFormat="1" ht="16.8" customHeight="1">
      <c r="A107" s="326"/>
      <c r="B107" s="310">
        <v>0</v>
      </c>
      <c r="C107" s="310">
        <v>0</v>
      </c>
      <c r="D107" s="310">
        <v>0</v>
      </c>
      <c r="E107" s="312">
        <f>D107+C107+B107</f>
        <v>0</v>
      </c>
      <c r="F107" s="39" t="s">
        <v>12</v>
      </c>
      <c r="G107" s="169">
        <f>B107*0.1</f>
        <v>0</v>
      </c>
      <c r="H107" s="169">
        <f>C107*0.1</f>
        <v>0</v>
      </c>
      <c r="I107" s="169">
        <f>D107*0.15</f>
        <v>0</v>
      </c>
      <c r="J107" s="169">
        <f>I107+H107+G107</f>
        <v>0</v>
      </c>
      <c r="K107" s="156"/>
      <c r="L107" s="156"/>
      <c r="M107" s="156"/>
      <c r="N107" s="156">
        <f>M107+L107+K107</f>
        <v>0</v>
      </c>
      <c r="O107" s="169">
        <f>B107*0.02</f>
        <v>0</v>
      </c>
      <c r="P107" s="169">
        <f>C107*0.02</f>
        <v>0</v>
      </c>
      <c r="Q107" s="169">
        <f>D107*0.03</f>
        <v>0</v>
      </c>
      <c r="R107" s="169">
        <f>Q107+P107+O107</f>
        <v>0</v>
      </c>
      <c r="S107" s="169">
        <f>B107*0.005</f>
        <v>0</v>
      </c>
      <c r="T107" s="169">
        <f>C107*0.005</f>
        <v>0</v>
      </c>
      <c r="U107" s="169">
        <f>D107*0.0075</f>
        <v>0</v>
      </c>
      <c r="V107" s="169">
        <f>U107+T107+S107</f>
        <v>0</v>
      </c>
      <c r="X107" s="16"/>
      <c r="Y107" s="16"/>
      <c r="Z107" s="16"/>
      <c r="AA107" s="42"/>
      <c r="AB107" s="42"/>
      <c r="AC107" s="42"/>
      <c r="AD107" s="42"/>
      <c r="AE107" s="43"/>
      <c r="AF107" s="43"/>
      <c r="AG107" s="44"/>
    </row>
    <row r="108" spans="1:33" s="16" customFormat="1" ht="20.399999999999999" customHeight="1">
      <c r="A108" s="327"/>
      <c r="B108" s="311"/>
      <c r="C108" s="311"/>
      <c r="D108" s="311"/>
      <c r="E108" s="313"/>
      <c r="F108" s="39" t="s">
        <v>13</v>
      </c>
      <c r="G108" s="169">
        <f>G106-G107</f>
        <v>13.1</v>
      </c>
      <c r="H108" s="169">
        <f t="shared" ref="H108:V108" si="224">H106-H107</f>
        <v>-1.7000000000000002</v>
      </c>
      <c r="I108" s="169">
        <f t="shared" si="224"/>
        <v>-2.4</v>
      </c>
      <c r="J108" s="169">
        <f t="shared" si="224"/>
        <v>9</v>
      </c>
      <c r="K108" s="156">
        <f t="shared" si="224"/>
        <v>50</v>
      </c>
      <c r="L108" s="156">
        <f t="shared" si="224"/>
        <v>0</v>
      </c>
      <c r="M108" s="156">
        <f t="shared" si="224"/>
        <v>0</v>
      </c>
      <c r="N108" s="156">
        <f t="shared" si="224"/>
        <v>50</v>
      </c>
      <c r="O108" s="169">
        <f t="shared" si="224"/>
        <v>24.62</v>
      </c>
      <c r="P108" s="169">
        <f t="shared" si="224"/>
        <v>-0.34</v>
      </c>
      <c r="Q108" s="169">
        <f t="shared" si="224"/>
        <v>-0.48</v>
      </c>
      <c r="R108" s="169">
        <f t="shared" si="224"/>
        <v>23.8</v>
      </c>
      <c r="S108" s="169">
        <f t="shared" si="224"/>
        <v>13.904999999999999</v>
      </c>
      <c r="T108" s="169">
        <f t="shared" si="224"/>
        <v>-8.5000000000000006E-2</v>
      </c>
      <c r="U108" s="169">
        <f t="shared" si="224"/>
        <v>-0.12</v>
      </c>
      <c r="V108" s="169">
        <f t="shared" si="224"/>
        <v>13.7</v>
      </c>
      <c r="AA108" s="42"/>
      <c r="AB108" s="42"/>
      <c r="AC108" s="42"/>
      <c r="AD108" s="42"/>
      <c r="AE108" s="43"/>
      <c r="AF108" s="43"/>
      <c r="AG108" s="43"/>
    </row>
    <row r="109" spans="1:33" ht="16.8" customHeight="1">
      <c r="A109" s="325">
        <v>46195</v>
      </c>
      <c r="B109" s="167"/>
      <c r="C109" s="167"/>
      <c r="D109" s="167"/>
      <c r="E109" s="168"/>
      <c r="F109" s="31" t="s">
        <v>11</v>
      </c>
      <c r="G109" s="32">
        <f>G106-G107</f>
        <v>13.1</v>
      </c>
      <c r="H109" s="32">
        <f t="shared" ref="H109:V109" si="225">H106-H107</f>
        <v>-1.7000000000000002</v>
      </c>
      <c r="I109" s="32">
        <f t="shared" si="225"/>
        <v>-2.4</v>
      </c>
      <c r="J109" s="32">
        <f t="shared" si="225"/>
        <v>9</v>
      </c>
      <c r="K109" s="32">
        <f t="shared" si="225"/>
        <v>50</v>
      </c>
      <c r="L109" s="32">
        <f t="shared" si="225"/>
        <v>0</v>
      </c>
      <c r="M109" s="32">
        <f t="shared" si="225"/>
        <v>0</v>
      </c>
      <c r="N109" s="32">
        <f t="shared" si="225"/>
        <v>50</v>
      </c>
      <c r="O109" s="32">
        <f t="shared" si="225"/>
        <v>24.62</v>
      </c>
      <c r="P109" s="32">
        <f t="shared" si="225"/>
        <v>-0.34</v>
      </c>
      <c r="Q109" s="32">
        <f t="shared" si="225"/>
        <v>-0.48</v>
      </c>
      <c r="R109" s="32">
        <f t="shared" si="225"/>
        <v>23.8</v>
      </c>
      <c r="S109" s="32">
        <f t="shared" si="225"/>
        <v>13.904999999999999</v>
      </c>
      <c r="T109" s="32">
        <f t="shared" si="225"/>
        <v>-8.5000000000000006E-2</v>
      </c>
      <c r="U109" s="32">
        <f t="shared" si="225"/>
        <v>-0.12</v>
      </c>
      <c r="V109" s="32">
        <f t="shared" si="225"/>
        <v>13.7</v>
      </c>
    </row>
    <row r="110" spans="1:33" ht="16.8" customHeight="1">
      <c r="A110" s="326"/>
      <c r="B110" s="167"/>
      <c r="C110" s="167"/>
      <c r="D110" s="167"/>
      <c r="E110" s="168"/>
      <c r="F110" s="31" t="s">
        <v>2</v>
      </c>
      <c r="G110" s="58">
        <v>0</v>
      </c>
      <c r="H110" s="58">
        <v>0</v>
      </c>
      <c r="I110" s="58">
        <v>0</v>
      </c>
      <c r="J110" s="56">
        <f t="shared" ref="J110:J111" si="226">I110+H110+G110</f>
        <v>0</v>
      </c>
      <c r="K110" s="59">
        <v>0</v>
      </c>
      <c r="L110" s="59">
        <v>0</v>
      </c>
      <c r="M110" s="59">
        <v>0</v>
      </c>
      <c r="N110" s="57">
        <v>2</v>
      </c>
      <c r="O110" s="58">
        <v>0</v>
      </c>
      <c r="P110" s="58">
        <v>0</v>
      </c>
      <c r="Q110" s="58">
        <v>0</v>
      </c>
      <c r="R110" s="56">
        <f t="shared" ref="R110:R111" si="227">Q110+P110+O110</f>
        <v>0</v>
      </c>
      <c r="S110" s="58">
        <v>0</v>
      </c>
      <c r="T110" s="58">
        <v>0</v>
      </c>
      <c r="U110" s="58">
        <v>0</v>
      </c>
      <c r="V110" s="56">
        <f t="shared" ref="V110:V111" si="228">U110+T110+S110</f>
        <v>0</v>
      </c>
    </row>
    <row r="111" spans="1:33" s="13" customFormat="1" ht="16.8" customHeight="1">
      <c r="A111" s="326"/>
      <c r="B111" s="165"/>
      <c r="C111" s="165"/>
      <c r="D111" s="165"/>
      <c r="E111" s="166"/>
      <c r="F111" s="34" t="s">
        <v>17</v>
      </c>
      <c r="G111" s="35">
        <f>G109+G110</f>
        <v>13.1</v>
      </c>
      <c r="H111" s="35">
        <f t="shared" ref="H111:I111" si="229">H109+H110</f>
        <v>-1.7000000000000002</v>
      </c>
      <c r="I111" s="35">
        <f t="shared" si="229"/>
        <v>-2.4</v>
      </c>
      <c r="J111" s="36">
        <f t="shared" si="226"/>
        <v>9</v>
      </c>
      <c r="K111" s="37">
        <f>K109+K110</f>
        <v>50</v>
      </c>
      <c r="L111" s="37">
        <f t="shared" ref="L111:M111" si="230">L109+L110</f>
        <v>0</v>
      </c>
      <c r="M111" s="37">
        <f t="shared" si="230"/>
        <v>0</v>
      </c>
      <c r="N111" s="159">
        <f t="shared" ref="N111" si="231">M111+L111+K111</f>
        <v>50</v>
      </c>
      <c r="O111" s="35">
        <f>O109+O110</f>
        <v>24.62</v>
      </c>
      <c r="P111" s="35">
        <f t="shared" ref="P111:Q111" si="232">P109+P110</f>
        <v>-0.34</v>
      </c>
      <c r="Q111" s="35">
        <f t="shared" si="232"/>
        <v>-0.48</v>
      </c>
      <c r="R111" s="36">
        <f t="shared" si="227"/>
        <v>23.8</v>
      </c>
      <c r="S111" s="35">
        <f>S109+S110</f>
        <v>13.904999999999999</v>
      </c>
      <c r="T111" s="35">
        <f t="shared" ref="T111:U111" si="233">T109+T110</f>
        <v>-8.5000000000000006E-2</v>
      </c>
      <c r="U111" s="35">
        <f t="shared" si="233"/>
        <v>-0.12</v>
      </c>
      <c r="V111" s="36">
        <f t="shared" si="228"/>
        <v>13.7</v>
      </c>
      <c r="AA111" s="17"/>
      <c r="AB111" s="17"/>
      <c r="AC111" s="17"/>
      <c r="AD111" s="17"/>
      <c r="AE111" s="18"/>
      <c r="AF111" s="18"/>
      <c r="AG111" s="18"/>
    </row>
    <row r="112" spans="1:33" s="15" customFormat="1" ht="16.8" customHeight="1">
      <c r="A112" s="326"/>
      <c r="B112" s="310">
        <v>0</v>
      </c>
      <c r="C112" s="310">
        <v>0</v>
      </c>
      <c r="D112" s="310">
        <v>0</v>
      </c>
      <c r="E112" s="312">
        <f>D112+C112+B112</f>
        <v>0</v>
      </c>
      <c r="F112" s="39" t="s">
        <v>12</v>
      </c>
      <c r="G112" s="169">
        <f>B112*0.1</f>
        <v>0</v>
      </c>
      <c r="H112" s="169">
        <f>C112*0.1</f>
        <v>0</v>
      </c>
      <c r="I112" s="169">
        <f>D112*0.15</f>
        <v>0</v>
      </c>
      <c r="J112" s="169">
        <f>I112+H112+G112</f>
        <v>0</v>
      </c>
      <c r="K112" s="156"/>
      <c r="L112" s="156"/>
      <c r="M112" s="156"/>
      <c r="N112" s="156">
        <f>M112+L112+K112</f>
        <v>0</v>
      </c>
      <c r="O112" s="169">
        <f>B112*0.02</f>
        <v>0</v>
      </c>
      <c r="P112" s="169">
        <f>C112*0.02</f>
        <v>0</v>
      </c>
      <c r="Q112" s="169">
        <f>D112*0.03</f>
        <v>0</v>
      </c>
      <c r="R112" s="169">
        <f>Q112+P112+O112</f>
        <v>0</v>
      </c>
      <c r="S112" s="169">
        <f>B112*0.005</f>
        <v>0</v>
      </c>
      <c r="T112" s="169">
        <f>C112*0.005</f>
        <v>0</v>
      </c>
      <c r="U112" s="169">
        <f>D112*0.0075</f>
        <v>0</v>
      </c>
      <c r="V112" s="169">
        <f>U112+T112+S112</f>
        <v>0</v>
      </c>
      <c r="X112" s="16"/>
      <c r="Y112" s="16"/>
      <c r="Z112" s="16"/>
      <c r="AA112" s="42"/>
      <c r="AB112" s="42"/>
      <c r="AC112" s="42"/>
      <c r="AD112" s="42"/>
      <c r="AE112" s="43"/>
      <c r="AF112" s="43"/>
      <c r="AG112" s="44"/>
    </row>
    <row r="113" spans="1:33" s="16" customFormat="1" ht="20.399999999999999" customHeight="1">
      <c r="A113" s="327"/>
      <c r="B113" s="311"/>
      <c r="C113" s="311"/>
      <c r="D113" s="311"/>
      <c r="E113" s="313"/>
      <c r="F113" s="39" t="s">
        <v>13</v>
      </c>
      <c r="G113" s="169">
        <f>G111-G112</f>
        <v>13.1</v>
      </c>
      <c r="H113" s="169">
        <f t="shared" ref="H113:V113" si="234">H111-H112</f>
        <v>-1.7000000000000002</v>
      </c>
      <c r="I113" s="169">
        <f t="shared" si="234"/>
        <v>-2.4</v>
      </c>
      <c r="J113" s="169">
        <f t="shared" si="234"/>
        <v>9</v>
      </c>
      <c r="K113" s="156">
        <f t="shared" si="234"/>
        <v>50</v>
      </c>
      <c r="L113" s="156">
        <f t="shared" si="234"/>
        <v>0</v>
      </c>
      <c r="M113" s="156">
        <f t="shared" si="234"/>
        <v>0</v>
      </c>
      <c r="N113" s="156">
        <f t="shared" si="234"/>
        <v>50</v>
      </c>
      <c r="O113" s="169">
        <f t="shared" si="234"/>
        <v>24.62</v>
      </c>
      <c r="P113" s="169">
        <f t="shared" si="234"/>
        <v>-0.34</v>
      </c>
      <c r="Q113" s="169">
        <f t="shared" si="234"/>
        <v>-0.48</v>
      </c>
      <c r="R113" s="169">
        <f t="shared" si="234"/>
        <v>23.8</v>
      </c>
      <c r="S113" s="169">
        <f t="shared" si="234"/>
        <v>13.904999999999999</v>
      </c>
      <c r="T113" s="169">
        <f t="shared" si="234"/>
        <v>-8.5000000000000006E-2</v>
      </c>
      <c r="U113" s="169">
        <f t="shared" si="234"/>
        <v>-0.12</v>
      </c>
      <c r="V113" s="169">
        <f t="shared" si="234"/>
        <v>13.7</v>
      </c>
      <c r="AA113" s="42"/>
      <c r="AB113" s="42"/>
      <c r="AC113" s="42"/>
      <c r="AD113" s="42"/>
      <c r="AE113" s="43"/>
      <c r="AF113" s="43"/>
      <c r="AG113" s="43"/>
    </row>
    <row r="114" spans="1:33" ht="16.8" customHeight="1">
      <c r="A114" s="325">
        <v>46196</v>
      </c>
      <c r="B114" s="167"/>
      <c r="C114" s="167"/>
      <c r="D114" s="167"/>
      <c r="E114" s="168"/>
      <c r="F114" s="31" t="s">
        <v>11</v>
      </c>
      <c r="G114" s="32">
        <f>G111-G112</f>
        <v>13.1</v>
      </c>
      <c r="H114" s="32">
        <f t="shared" ref="H114:V114" si="235">H111-H112</f>
        <v>-1.7000000000000002</v>
      </c>
      <c r="I114" s="32">
        <f t="shared" si="235"/>
        <v>-2.4</v>
      </c>
      <c r="J114" s="32">
        <f t="shared" si="235"/>
        <v>9</v>
      </c>
      <c r="K114" s="32">
        <f t="shared" si="235"/>
        <v>50</v>
      </c>
      <c r="L114" s="32">
        <f t="shared" si="235"/>
        <v>0</v>
      </c>
      <c r="M114" s="32">
        <f t="shared" si="235"/>
        <v>0</v>
      </c>
      <c r="N114" s="32">
        <f t="shared" si="235"/>
        <v>50</v>
      </c>
      <c r="O114" s="32">
        <f t="shared" si="235"/>
        <v>24.62</v>
      </c>
      <c r="P114" s="32">
        <f t="shared" si="235"/>
        <v>-0.34</v>
      </c>
      <c r="Q114" s="32">
        <f t="shared" si="235"/>
        <v>-0.48</v>
      </c>
      <c r="R114" s="32">
        <f t="shared" si="235"/>
        <v>23.8</v>
      </c>
      <c r="S114" s="32">
        <f t="shared" si="235"/>
        <v>13.904999999999999</v>
      </c>
      <c r="T114" s="32">
        <f t="shared" si="235"/>
        <v>-8.5000000000000006E-2</v>
      </c>
      <c r="U114" s="32">
        <f t="shared" si="235"/>
        <v>-0.12</v>
      </c>
      <c r="V114" s="32">
        <f t="shared" si="235"/>
        <v>13.7</v>
      </c>
    </row>
    <row r="115" spans="1:33" ht="16.8" customHeight="1">
      <c r="A115" s="326"/>
      <c r="B115" s="167"/>
      <c r="C115" s="167"/>
      <c r="D115" s="167"/>
      <c r="E115" s="168"/>
      <c r="F115" s="31" t="s">
        <v>2</v>
      </c>
      <c r="G115" s="58">
        <v>0</v>
      </c>
      <c r="H115" s="58">
        <v>0</v>
      </c>
      <c r="I115" s="58">
        <v>0</v>
      </c>
      <c r="J115" s="56">
        <f t="shared" ref="J115:J116" si="236">I115+H115+G115</f>
        <v>0</v>
      </c>
      <c r="K115" s="59">
        <v>0</v>
      </c>
      <c r="L115" s="59">
        <v>0</v>
      </c>
      <c r="M115" s="59">
        <v>0</v>
      </c>
      <c r="N115" s="57">
        <v>2</v>
      </c>
      <c r="O115" s="58">
        <v>0</v>
      </c>
      <c r="P115" s="58">
        <v>0</v>
      </c>
      <c r="Q115" s="58">
        <v>0</v>
      </c>
      <c r="R115" s="56">
        <f t="shared" ref="R115:R116" si="237">Q115+P115+O115</f>
        <v>0</v>
      </c>
      <c r="S115" s="58">
        <v>0</v>
      </c>
      <c r="T115" s="58">
        <v>0</v>
      </c>
      <c r="U115" s="58">
        <v>0</v>
      </c>
      <c r="V115" s="56">
        <f t="shared" ref="V115:V116" si="238">U115+T115+S115</f>
        <v>0</v>
      </c>
    </row>
    <row r="116" spans="1:33" s="13" customFormat="1" ht="16.8" customHeight="1">
      <c r="A116" s="326"/>
      <c r="B116" s="165"/>
      <c r="C116" s="165"/>
      <c r="D116" s="165"/>
      <c r="E116" s="166"/>
      <c r="F116" s="34" t="s">
        <v>17</v>
      </c>
      <c r="G116" s="35">
        <f>G114+G115</f>
        <v>13.1</v>
      </c>
      <c r="H116" s="35">
        <f t="shared" ref="H116:I116" si="239">H114+H115</f>
        <v>-1.7000000000000002</v>
      </c>
      <c r="I116" s="35">
        <f t="shared" si="239"/>
        <v>-2.4</v>
      </c>
      <c r="J116" s="36">
        <f t="shared" si="236"/>
        <v>9</v>
      </c>
      <c r="K116" s="37">
        <f>K114+K115</f>
        <v>50</v>
      </c>
      <c r="L116" s="37">
        <f t="shared" ref="L116:M116" si="240">L114+L115</f>
        <v>0</v>
      </c>
      <c r="M116" s="37">
        <f t="shared" si="240"/>
        <v>0</v>
      </c>
      <c r="N116" s="159">
        <f t="shared" ref="N116" si="241">M116+L116+K116</f>
        <v>50</v>
      </c>
      <c r="O116" s="35">
        <f>O114+O115</f>
        <v>24.62</v>
      </c>
      <c r="P116" s="35">
        <f t="shared" ref="P116:Q116" si="242">P114+P115</f>
        <v>-0.34</v>
      </c>
      <c r="Q116" s="35">
        <f t="shared" si="242"/>
        <v>-0.48</v>
      </c>
      <c r="R116" s="36">
        <f t="shared" si="237"/>
        <v>23.8</v>
      </c>
      <c r="S116" s="35">
        <f>S114+S115</f>
        <v>13.904999999999999</v>
      </c>
      <c r="T116" s="35">
        <f t="shared" ref="T116:U116" si="243">T114+T115</f>
        <v>-8.5000000000000006E-2</v>
      </c>
      <c r="U116" s="35">
        <f t="shared" si="243"/>
        <v>-0.12</v>
      </c>
      <c r="V116" s="36">
        <f t="shared" si="238"/>
        <v>13.7</v>
      </c>
      <c r="AA116" s="17"/>
      <c r="AB116" s="17"/>
      <c r="AC116" s="17"/>
      <c r="AD116" s="17"/>
      <c r="AE116" s="18"/>
      <c r="AF116" s="18"/>
      <c r="AG116" s="18"/>
    </row>
    <row r="117" spans="1:33" s="15" customFormat="1" ht="16.8" customHeight="1">
      <c r="A117" s="326"/>
      <c r="B117" s="310">
        <v>0</v>
      </c>
      <c r="C117" s="310">
        <v>0</v>
      </c>
      <c r="D117" s="310">
        <v>0</v>
      </c>
      <c r="E117" s="312">
        <f>D117+C117+B117</f>
        <v>0</v>
      </c>
      <c r="F117" s="39" t="s">
        <v>12</v>
      </c>
      <c r="G117" s="169">
        <f>B117*0.1</f>
        <v>0</v>
      </c>
      <c r="H117" s="169">
        <f>C117*0.1</f>
        <v>0</v>
      </c>
      <c r="I117" s="169">
        <f>D117*0.15</f>
        <v>0</v>
      </c>
      <c r="J117" s="169">
        <f>I117+H117+G117</f>
        <v>0</v>
      </c>
      <c r="K117" s="156"/>
      <c r="L117" s="156"/>
      <c r="M117" s="156"/>
      <c r="N117" s="156">
        <f>M117+L117+K117</f>
        <v>0</v>
      </c>
      <c r="O117" s="169">
        <f>B117*0.02</f>
        <v>0</v>
      </c>
      <c r="P117" s="169">
        <f>C117*0.02</f>
        <v>0</v>
      </c>
      <c r="Q117" s="169">
        <f>D117*0.03</f>
        <v>0</v>
      </c>
      <c r="R117" s="169">
        <f>Q117+P117+O117</f>
        <v>0</v>
      </c>
      <c r="S117" s="169">
        <f>B117*0.005</f>
        <v>0</v>
      </c>
      <c r="T117" s="169">
        <f>C117*0.005</f>
        <v>0</v>
      </c>
      <c r="U117" s="169">
        <f>D117*0.0075</f>
        <v>0</v>
      </c>
      <c r="V117" s="169">
        <f>U117+T117+S117</f>
        <v>0</v>
      </c>
      <c r="X117" s="16"/>
      <c r="Y117" s="16"/>
      <c r="Z117" s="16"/>
      <c r="AA117" s="42"/>
      <c r="AB117" s="42"/>
      <c r="AC117" s="42"/>
      <c r="AD117" s="42"/>
      <c r="AE117" s="43"/>
      <c r="AF117" s="43"/>
      <c r="AG117" s="44"/>
    </row>
    <row r="118" spans="1:33" s="16" customFormat="1" ht="20.399999999999999" customHeight="1">
      <c r="A118" s="327"/>
      <c r="B118" s="311"/>
      <c r="C118" s="311"/>
      <c r="D118" s="311"/>
      <c r="E118" s="313"/>
      <c r="F118" s="39" t="s">
        <v>13</v>
      </c>
      <c r="G118" s="169">
        <f>G116-G117</f>
        <v>13.1</v>
      </c>
      <c r="H118" s="169">
        <f t="shared" ref="H118:V118" si="244">H116-H117</f>
        <v>-1.7000000000000002</v>
      </c>
      <c r="I118" s="169">
        <f t="shared" si="244"/>
        <v>-2.4</v>
      </c>
      <c r="J118" s="169">
        <f t="shared" si="244"/>
        <v>9</v>
      </c>
      <c r="K118" s="156">
        <f t="shared" si="244"/>
        <v>50</v>
      </c>
      <c r="L118" s="156">
        <f t="shared" si="244"/>
        <v>0</v>
      </c>
      <c r="M118" s="156">
        <f t="shared" si="244"/>
        <v>0</v>
      </c>
      <c r="N118" s="156">
        <f t="shared" si="244"/>
        <v>50</v>
      </c>
      <c r="O118" s="169">
        <f t="shared" si="244"/>
        <v>24.62</v>
      </c>
      <c r="P118" s="169">
        <f t="shared" si="244"/>
        <v>-0.34</v>
      </c>
      <c r="Q118" s="169">
        <f t="shared" si="244"/>
        <v>-0.48</v>
      </c>
      <c r="R118" s="169">
        <f t="shared" si="244"/>
        <v>23.8</v>
      </c>
      <c r="S118" s="169">
        <f t="shared" si="244"/>
        <v>13.904999999999999</v>
      </c>
      <c r="T118" s="169">
        <f t="shared" si="244"/>
        <v>-8.5000000000000006E-2</v>
      </c>
      <c r="U118" s="169">
        <f t="shared" si="244"/>
        <v>-0.12</v>
      </c>
      <c r="V118" s="169">
        <f t="shared" si="244"/>
        <v>13.7</v>
      </c>
      <c r="AA118" s="42"/>
      <c r="AB118" s="42"/>
      <c r="AC118" s="42"/>
      <c r="AD118" s="42"/>
      <c r="AE118" s="43"/>
      <c r="AF118" s="43"/>
      <c r="AG118" s="43"/>
    </row>
    <row r="119" spans="1:33" ht="16.8" customHeight="1">
      <c r="A119" s="325">
        <v>46197</v>
      </c>
      <c r="B119" s="167"/>
      <c r="C119" s="167"/>
      <c r="D119" s="167"/>
      <c r="E119" s="168"/>
      <c r="F119" s="31" t="s">
        <v>11</v>
      </c>
      <c r="G119" s="32">
        <f>G116-G117</f>
        <v>13.1</v>
      </c>
      <c r="H119" s="32">
        <f t="shared" ref="H119:V119" si="245">H116-H117</f>
        <v>-1.7000000000000002</v>
      </c>
      <c r="I119" s="32">
        <f t="shared" si="245"/>
        <v>-2.4</v>
      </c>
      <c r="J119" s="32">
        <f t="shared" si="245"/>
        <v>9</v>
      </c>
      <c r="K119" s="32">
        <f t="shared" si="245"/>
        <v>50</v>
      </c>
      <c r="L119" s="32">
        <f t="shared" si="245"/>
        <v>0</v>
      </c>
      <c r="M119" s="32">
        <f t="shared" si="245"/>
        <v>0</v>
      </c>
      <c r="N119" s="32">
        <f t="shared" si="245"/>
        <v>50</v>
      </c>
      <c r="O119" s="32">
        <f t="shared" si="245"/>
        <v>24.62</v>
      </c>
      <c r="P119" s="32">
        <f t="shared" si="245"/>
        <v>-0.34</v>
      </c>
      <c r="Q119" s="32">
        <f t="shared" si="245"/>
        <v>-0.48</v>
      </c>
      <c r="R119" s="32">
        <f t="shared" si="245"/>
        <v>23.8</v>
      </c>
      <c r="S119" s="32">
        <f t="shared" si="245"/>
        <v>13.904999999999999</v>
      </c>
      <c r="T119" s="32">
        <f t="shared" si="245"/>
        <v>-8.5000000000000006E-2</v>
      </c>
      <c r="U119" s="32">
        <f t="shared" si="245"/>
        <v>-0.12</v>
      </c>
      <c r="V119" s="32">
        <f t="shared" si="245"/>
        <v>13.7</v>
      </c>
    </row>
    <row r="120" spans="1:33" ht="16.8" customHeight="1">
      <c r="A120" s="326"/>
      <c r="B120" s="167"/>
      <c r="C120" s="167"/>
      <c r="D120" s="167"/>
      <c r="E120" s="168"/>
      <c r="F120" s="31" t="s">
        <v>2</v>
      </c>
      <c r="G120" s="58">
        <v>0</v>
      </c>
      <c r="H120" s="58">
        <v>0</v>
      </c>
      <c r="I120" s="58">
        <v>0</v>
      </c>
      <c r="J120" s="56">
        <f t="shared" ref="J120:J121" si="246">I120+H120+G120</f>
        <v>0</v>
      </c>
      <c r="K120" s="59">
        <v>0</v>
      </c>
      <c r="L120" s="59">
        <v>0</v>
      </c>
      <c r="M120" s="59">
        <v>0</v>
      </c>
      <c r="N120" s="57">
        <v>2</v>
      </c>
      <c r="O120" s="58">
        <v>0</v>
      </c>
      <c r="P120" s="58">
        <v>0</v>
      </c>
      <c r="Q120" s="58">
        <v>0</v>
      </c>
      <c r="R120" s="56">
        <f t="shared" ref="R120:R121" si="247">Q120+P120+O120</f>
        <v>0</v>
      </c>
      <c r="S120" s="58">
        <v>0</v>
      </c>
      <c r="T120" s="58">
        <v>0</v>
      </c>
      <c r="U120" s="58">
        <v>0</v>
      </c>
      <c r="V120" s="56">
        <f t="shared" ref="V120:V121" si="248">U120+T120+S120</f>
        <v>0</v>
      </c>
    </row>
    <row r="121" spans="1:33" s="13" customFormat="1" ht="16.8" customHeight="1">
      <c r="A121" s="326"/>
      <c r="B121" s="165"/>
      <c r="C121" s="165"/>
      <c r="D121" s="165"/>
      <c r="E121" s="166"/>
      <c r="F121" s="34" t="s">
        <v>17</v>
      </c>
      <c r="G121" s="35">
        <f>G119+G120</f>
        <v>13.1</v>
      </c>
      <c r="H121" s="35">
        <f t="shared" ref="H121:I121" si="249">H119+H120</f>
        <v>-1.7000000000000002</v>
      </c>
      <c r="I121" s="35">
        <f t="shared" si="249"/>
        <v>-2.4</v>
      </c>
      <c r="J121" s="36">
        <f t="shared" si="246"/>
        <v>9</v>
      </c>
      <c r="K121" s="37">
        <f>K119+K120</f>
        <v>50</v>
      </c>
      <c r="L121" s="37">
        <f t="shared" ref="L121:M121" si="250">L119+L120</f>
        <v>0</v>
      </c>
      <c r="M121" s="37">
        <f t="shared" si="250"/>
        <v>0</v>
      </c>
      <c r="N121" s="159">
        <f t="shared" ref="N121" si="251">M121+L121+K121</f>
        <v>50</v>
      </c>
      <c r="O121" s="35">
        <f>O119+O120</f>
        <v>24.62</v>
      </c>
      <c r="P121" s="35">
        <f t="shared" ref="P121:Q121" si="252">P119+P120</f>
        <v>-0.34</v>
      </c>
      <c r="Q121" s="35">
        <f t="shared" si="252"/>
        <v>-0.48</v>
      </c>
      <c r="R121" s="36">
        <f t="shared" si="247"/>
        <v>23.8</v>
      </c>
      <c r="S121" s="35">
        <f>S119+S120</f>
        <v>13.904999999999999</v>
      </c>
      <c r="T121" s="35">
        <f t="shared" ref="T121:U121" si="253">T119+T120</f>
        <v>-8.5000000000000006E-2</v>
      </c>
      <c r="U121" s="35">
        <f t="shared" si="253"/>
        <v>-0.12</v>
      </c>
      <c r="V121" s="36">
        <f t="shared" si="248"/>
        <v>13.7</v>
      </c>
      <c r="AA121" s="17"/>
      <c r="AB121" s="17"/>
      <c r="AC121" s="17"/>
      <c r="AD121" s="17"/>
      <c r="AE121" s="18"/>
      <c r="AF121" s="18"/>
      <c r="AG121" s="18"/>
    </row>
    <row r="122" spans="1:33" s="15" customFormat="1" ht="16.8" customHeight="1">
      <c r="A122" s="326"/>
      <c r="B122" s="310">
        <v>0</v>
      </c>
      <c r="C122" s="310">
        <v>0</v>
      </c>
      <c r="D122" s="310">
        <v>0</v>
      </c>
      <c r="E122" s="312">
        <f>D122+C122+B122</f>
        <v>0</v>
      </c>
      <c r="F122" s="39" t="s">
        <v>12</v>
      </c>
      <c r="G122" s="169">
        <f>B122*0.1</f>
        <v>0</v>
      </c>
      <c r="H122" s="169">
        <f>C122*0.1</f>
        <v>0</v>
      </c>
      <c r="I122" s="169">
        <f>D122*0.15</f>
        <v>0</v>
      </c>
      <c r="J122" s="169">
        <f>I122+H122+G122</f>
        <v>0</v>
      </c>
      <c r="K122" s="156"/>
      <c r="L122" s="156"/>
      <c r="M122" s="156"/>
      <c r="N122" s="156">
        <f>M122+L122+K122</f>
        <v>0</v>
      </c>
      <c r="O122" s="169">
        <f>B122*0.02</f>
        <v>0</v>
      </c>
      <c r="P122" s="169">
        <f>C122*0.02</f>
        <v>0</v>
      </c>
      <c r="Q122" s="169">
        <f>D122*0.03</f>
        <v>0</v>
      </c>
      <c r="R122" s="169">
        <f>Q122+P122+O122</f>
        <v>0</v>
      </c>
      <c r="S122" s="169">
        <f>B122*0.005</f>
        <v>0</v>
      </c>
      <c r="T122" s="169">
        <f>C122*0.005</f>
        <v>0</v>
      </c>
      <c r="U122" s="169">
        <f>D122*0.0075</f>
        <v>0</v>
      </c>
      <c r="V122" s="169">
        <f>U122+T122+S122</f>
        <v>0</v>
      </c>
      <c r="X122" s="16"/>
      <c r="Y122" s="16"/>
      <c r="Z122" s="16"/>
      <c r="AA122" s="42"/>
      <c r="AB122" s="42"/>
      <c r="AC122" s="42"/>
      <c r="AD122" s="42"/>
      <c r="AE122" s="43"/>
      <c r="AF122" s="43"/>
      <c r="AG122" s="44"/>
    </row>
    <row r="123" spans="1:33" s="16" customFormat="1" ht="20.399999999999999" customHeight="1">
      <c r="A123" s="327"/>
      <c r="B123" s="311"/>
      <c r="C123" s="311"/>
      <c r="D123" s="311"/>
      <c r="E123" s="313"/>
      <c r="F123" s="39" t="s">
        <v>13</v>
      </c>
      <c r="G123" s="169">
        <f>G121-G122</f>
        <v>13.1</v>
      </c>
      <c r="H123" s="169">
        <f t="shared" ref="H123:V123" si="254">H121-H122</f>
        <v>-1.7000000000000002</v>
      </c>
      <c r="I123" s="169">
        <f t="shared" si="254"/>
        <v>-2.4</v>
      </c>
      <c r="J123" s="169">
        <f t="shared" si="254"/>
        <v>9</v>
      </c>
      <c r="K123" s="156">
        <f t="shared" si="254"/>
        <v>50</v>
      </c>
      <c r="L123" s="156">
        <f t="shared" si="254"/>
        <v>0</v>
      </c>
      <c r="M123" s="156">
        <f t="shared" si="254"/>
        <v>0</v>
      </c>
      <c r="N123" s="156">
        <f t="shared" si="254"/>
        <v>50</v>
      </c>
      <c r="O123" s="169">
        <f t="shared" si="254"/>
        <v>24.62</v>
      </c>
      <c r="P123" s="169">
        <f t="shared" si="254"/>
        <v>-0.34</v>
      </c>
      <c r="Q123" s="169">
        <f t="shared" si="254"/>
        <v>-0.48</v>
      </c>
      <c r="R123" s="169">
        <f t="shared" si="254"/>
        <v>23.8</v>
      </c>
      <c r="S123" s="169">
        <f t="shared" si="254"/>
        <v>13.904999999999999</v>
      </c>
      <c r="T123" s="169">
        <f t="shared" si="254"/>
        <v>-8.5000000000000006E-2</v>
      </c>
      <c r="U123" s="169">
        <f t="shared" si="254"/>
        <v>-0.12</v>
      </c>
      <c r="V123" s="169">
        <f t="shared" si="254"/>
        <v>13.7</v>
      </c>
      <c r="AA123" s="42"/>
      <c r="AB123" s="42"/>
      <c r="AC123" s="42"/>
      <c r="AD123" s="42"/>
      <c r="AE123" s="43"/>
      <c r="AF123" s="43"/>
      <c r="AG123" s="43"/>
    </row>
    <row r="124" spans="1:33" ht="16.8" customHeight="1">
      <c r="A124" s="325">
        <v>46198</v>
      </c>
      <c r="B124" s="167"/>
      <c r="C124" s="167"/>
      <c r="D124" s="167"/>
      <c r="E124" s="168"/>
      <c r="F124" s="31" t="s">
        <v>11</v>
      </c>
      <c r="G124" s="32">
        <f>G121-G122</f>
        <v>13.1</v>
      </c>
      <c r="H124" s="32">
        <f t="shared" ref="H124:V124" si="255">H121-H122</f>
        <v>-1.7000000000000002</v>
      </c>
      <c r="I124" s="32">
        <f t="shared" si="255"/>
        <v>-2.4</v>
      </c>
      <c r="J124" s="32">
        <f t="shared" si="255"/>
        <v>9</v>
      </c>
      <c r="K124" s="32">
        <f t="shared" si="255"/>
        <v>50</v>
      </c>
      <c r="L124" s="32">
        <f t="shared" si="255"/>
        <v>0</v>
      </c>
      <c r="M124" s="32">
        <f t="shared" si="255"/>
        <v>0</v>
      </c>
      <c r="N124" s="32">
        <f t="shared" si="255"/>
        <v>50</v>
      </c>
      <c r="O124" s="32">
        <f t="shared" si="255"/>
        <v>24.62</v>
      </c>
      <c r="P124" s="32">
        <f t="shared" si="255"/>
        <v>-0.34</v>
      </c>
      <c r="Q124" s="32">
        <f t="shared" si="255"/>
        <v>-0.48</v>
      </c>
      <c r="R124" s="32">
        <f t="shared" si="255"/>
        <v>23.8</v>
      </c>
      <c r="S124" s="32">
        <f t="shared" si="255"/>
        <v>13.904999999999999</v>
      </c>
      <c r="T124" s="32">
        <f t="shared" si="255"/>
        <v>-8.5000000000000006E-2</v>
      </c>
      <c r="U124" s="32">
        <f t="shared" si="255"/>
        <v>-0.12</v>
      </c>
      <c r="V124" s="32">
        <f t="shared" si="255"/>
        <v>13.7</v>
      </c>
    </row>
    <row r="125" spans="1:33" ht="16.8" customHeight="1">
      <c r="A125" s="326"/>
      <c r="B125" s="167"/>
      <c r="C125" s="167"/>
      <c r="D125" s="167"/>
      <c r="E125" s="168"/>
      <c r="F125" s="31" t="s">
        <v>2</v>
      </c>
      <c r="G125" s="58">
        <v>0</v>
      </c>
      <c r="H125" s="58">
        <v>0</v>
      </c>
      <c r="I125" s="58">
        <v>0</v>
      </c>
      <c r="J125" s="56">
        <f t="shared" ref="J125:J126" si="256">I125+H125+G125</f>
        <v>0</v>
      </c>
      <c r="K125" s="59">
        <v>0</v>
      </c>
      <c r="L125" s="59">
        <v>0</v>
      </c>
      <c r="M125" s="59">
        <v>0</v>
      </c>
      <c r="N125" s="57">
        <v>2</v>
      </c>
      <c r="O125" s="58">
        <v>0</v>
      </c>
      <c r="P125" s="58">
        <v>0</v>
      </c>
      <c r="Q125" s="58">
        <v>0</v>
      </c>
      <c r="R125" s="56">
        <f t="shared" ref="R125:R126" si="257">Q125+P125+O125</f>
        <v>0</v>
      </c>
      <c r="S125" s="58">
        <v>0</v>
      </c>
      <c r="T125" s="58">
        <v>0</v>
      </c>
      <c r="U125" s="58">
        <v>0</v>
      </c>
      <c r="V125" s="56">
        <f t="shared" ref="V125:V126" si="258">U125+T125+S125</f>
        <v>0</v>
      </c>
    </row>
    <row r="126" spans="1:33" s="13" customFormat="1" ht="16.8" customHeight="1">
      <c r="A126" s="326"/>
      <c r="B126" s="165"/>
      <c r="C126" s="165"/>
      <c r="D126" s="165"/>
      <c r="E126" s="166"/>
      <c r="F126" s="34" t="s">
        <v>17</v>
      </c>
      <c r="G126" s="35">
        <f>G124+G125</f>
        <v>13.1</v>
      </c>
      <c r="H126" s="35">
        <f t="shared" ref="H126:I126" si="259">H124+H125</f>
        <v>-1.7000000000000002</v>
      </c>
      <c r="I126" s="35">
        <f t="shared" si="259"/>
        <v>-2.4</v>
      </c>
      <c r="J126" s="36">
        <f t="shared" si="256"/>
        <v>9</v>
      </c>
      <c r="K126" s="37">
        <f>K124+K125</f>
        <v>50</v>
      </c>
      <c r="L126" s="37">
        <f t="shared" ref="L126:M126" si="260">L124+L125</f>
        <v>0</v>
      </c>
      <c r="M126" s="37">
        <f t="shared" si="260"/>
        <v>0</v>
      </c>
      <c r="N126" s="159">
        <f t="shared" ref="N126" si="261">M126+L126+K126</f>
        <v>50</v>
      </c>
      <c r="O126" s="35">
        <f>O124+O125</f>
        <v>24.62</v>
      </c>
      <c r="P126" s="35">
        <f t="shared" ref="P126:Q126" si="262">P124+P125</f>
        <v>-0.34</v>
      </c>
      <c r="Q126" s="35">
        <f t="shared" si="262"/>
        <v>-0.48</v>
      </c>
      <c r="R126" s="36">
        <f t="shared" si="257"/>
        <v>23.8</v>
      </c>
      <c r="S126" s="35">
        <f>S124+S125</f>
        <v>13.904999999999999</v>
      </c>
      <c r="T126" s="35">
        <f t="shared" ref="T126:U126" si="263">T124+T125</f>
        <v>-8.5000000000000006E-2</v>
      </c>
      <c r="U126" s="35">
        <f t="shared" si="263"/>
        <v>-0.12</v>
      </c>
      <c r="V126" s="36">
        <f t="shared" si="258"/>
        <v>13.7</v>
      </c>
      <c r="AA126" s="17"/>
      <c r="AB126" s="17"/>
      <c r="AC126" s="17"/>
      <c r="AD126" s="17"/>
      <c r="AE126" s="18"/>
      <c r="AF126" s="18"/>
      <c r="AG126" s="18"/>
    </row>
    <row r="127" spans="1:33" s="15" customFormat="1" ht="16.8" customHeight="1">
      <c r="A127" s="326"/>
      <c r="B127" s="310">
        <v>0</v>
      </c>
      <c r="C127" s="310">
        <v>0</v>
      </c>
      <c r="D127" s="310">
        <v>0</v>
      </c>
      <c r="E127" s="312">
        <f>D127+C127+B127</f>
        <v>0</v>
      </c>
      <c r="F127" s="39" t="s">
        <v>12</v>
      </c>
      <c r="G127" s="169">
        <f>B127*0.1</f>
        <v>0</v>
      </c>
      <c r="H127" s="169">
        <f>C127*0.1</f>
        <v>0</v>
      </c>
      <c r="I127" s="169">
        <f>D127*0.15</f>
        <v>0</v>
      </c>
      <c r="J127" s="169">
        <f>I127+H127+G127</f>
        <v>0</v>
      </c>
      <c r="K127" s="156"/>
      <c r="L127" s="156"/>
      <c r="M127" s="156"/>
      <c r="N127" s="156">
        <f>M127+L127+K127</f>
        <v>0</v>
      </c>
      <c r="O127" s="169">
        <f>B127*0.02</f>
        <v>0</v>
      </c>
      <c r="P127" s="169">
        <f>C127*0.02</f>
        <v>0</v>
      </c>
      <c r="Q127" s="169">
        <f>D127*0.03</f>
        <v>0</v>
      </c>
      <c r="R127" s="169">
        <f>Q127+P127+O127</f>
        <v>0</v>
      </c>
      <c r="S127" s="169">
        <f>B127*0.005</f>
        <v>0</v>
      </c>
      <c r="T127" s="169">
        <f>C127*0.005</f>
        <v>0</v>
      </c>
      <c r="U127" s="169">
        <f>D127*0.0075</f>
        <v>0</v>
      </c>
      <c r="V127" s="169">
        <f>U127+T127+S127</f>
        <v>0</v>
      </c>
      <c r="X127" s="16"/>
      <c r="Y127" s="16"/>
      <c r="Z127" s="16"/>
      <c r="AA127" s="42"/>
      <c r="AB127" s="42"/>
      <c r="AC127" s="42"/>
      <c r="AD127" s="42"/>
      <c r="AE127" s="43"/>
      <c r="AF127" s="43"/>
      <c r="AG127" s="44"/>
    </row>
    <row r="128" spans="1:33" s="16" customFormat="1" ht="20.399999999999999" customHeight="1">
      <c r="A128" s="327"/>
      <c r="B128" s="311"/>
      <c r="C128" s="311"/>
      <c r="D128" s="311"/>
      <c r="E128" s="313"/>
      <c r="F128" s="39" t="s">
        <v>13</v>
      </c>
      <c r="G128" s="169">
        <f>G126-G127</f>
        <v>13.1</v>
      </c>
      <c r="H128" s="169">
        <f t="shared" ref="H128:V128" si="264">H126-H127</f>
        <v>-1.7000000000000002</v>
      </c>
      <c r="I128" s="169">
        <f t="shared" si="264"/>
        <v>-2.4</v>
      </c>
      <c r="J128" s="169">
        <f t="shared" si="264"/>
        <v>9</v>
      </c>
      <c r="K128" s="156">
        <f t="shared" si="264"/>
        <v>50</v>
      </c>
      <c r="L128" s="156">
        <f t="shared" si="264"/>
        <v>0</v>
      </c>
      <c r="M128" s="156">
        <f t="shared" si="264"/>
        <v>0</v>
      </c>
      <c r="N128" s="156">
        <f t="shared" si="264"/>
        <v>50</v>
      </c>
      <c r="O128" s="169">
        <f t="shared" si="264"/>
        <v>24.62</v>
      </c>
      <c r="P128" s="169">
        <f t="shared" si="264"/>
        <v>-0.34</v>
      </c>
      <c r="Q128" s="169">
        <f t="shared" si="264"/>
        <v>-0.48</v>
      </c>
      <c r="R128" s="169">
        <f t="shared" si="264"/>
        <v>23.8</v>
      </c>
      <c r="S128" s="169">
        <f t="shared" si="264"/>
        <v>13.904999999999999</v>
      </c>
      <c r="T128" s="169">
        <f t="shared" si="264"/>
        <v>-8.5000000000000006E-2</v>
      </c>
      <c r="U128" s="169">
        <f t="shared" si="264"/>
        <v>-0.12</v>
      </c>
      <c r="V128" s="169">
        <f t="shared" si="264"/>
        <v>13.7</v>
      </c>
      <c r="AA128" s="42"/>
      <c r="AB128" s="42"/>
      <c r="AC128" s="42"/>
      <c r="AD128" s="42"/>
      <c r="AE128" s="43"/>
      <c r="AF128" s="43"/>
      <c r="AG128" s="43"/>
    </row>
    <row r="129" spans="1:33" ht="16.8" customHeight="1">
      <c r="A129" s="325">
        <v>46199</v>
      </c>
      <c r="B129" s="167"/>
      <c r="C129" s="167"/>
      <c r="D129" s="167"/>
      <c r="E129" s="168"/>
      <c r="F129" s="31" t="s">
        <v>11</v>
      </c>
      <c r="G129" s="32">
        <f>G126-G127</f>
        <v>13.1</v>
      </c>
      <c r="H129" s="32">
        <f t="shared" ref="H129:V129" si="265">H126-H127</f>
        <v>-1.7000000000000002</v>
      </c>
      <c r="I129" s="32">
        <f t="shared" si="265"/>
        <v>-2.4</v>
      </c>
      <c r="J129" s="32">
        <f t="shared" si="265"/>
        <v>9</v>
      </c>
      <c r="K129" s="32">
        <f t="shared" si="265"/>
        <v>50</v>
      </c>
      <c r="L129" s="32">
        <f t="shared" si="265"/>
        <v>0</v>
      </c>
      <c r="M129" s="32">
        <f t="shared" si="265"/>
        <v>0</v>
      </c>
      <c r="N129" s="32">
        <f t="shared" si="265"/>
        <v>50</v>
      </c>
      <c r="O129" s="32">
        <f t="shared" si="265"/>
        <v>24.62</v>
      </c>
      <c r="P129" s="32">
        <f t="shared" si="265"/>
        <v>-0.34</v>
      </c>
      <c r="Q129" s="32">
        <f t="shared" si="265"/>
        <v>-0.48</v>
      </c>
      <c r="R129" s="32">
        <f t="shared" si="265"/>
        <v>23.8</v>
      </c>
      <c r="S129" s="32">
        <f t="shared" si="265"/>
        <v>13.904999999999999</v>
      </c>
      <c r="T129" s="32">
        <f t="shared" si="265"/>
        <v>-8.5000000000000006E-2</v>
      </c>
      <c r="U129" s="32">
        <f t="shared" si="265"/>
        <v>-0.12</v>
      </c>
      <c r="V129" s="32">
        <f t="shared" si="265"/>
        <v>13.7</v>
      </c>
    </row>
    <row r="130" spans="1:33" ht="16.8" customHeight="1">
      <c r="A130" s="326"/>
      <c r="B130" s="167"/>
      <c r="C130" s="167"/>
      <c r="D130" s="167"/>
      <c r="E130" s="168"/>
      <c r="F130" s="31" t="s">
        <v>2</v>
      </c>
      <c r="G130" s="58">
        <v>0</v>
      </c>
      <c r="H130" s="58">
        <v>0</v>
      </c>
      <c r="I130" s="58">
        <v>0</v>
      </c>
      <c r="J130" s="56">
        <f t="shared" ref="J130:J131" si="266">I130+H130+G130</f>
        <v>0</v>
      </c>
      <c r="K130" s="59">
        <v>0</v>
      </c>
      <c r="L130" s="59">
        <v>0</v>
      </c>
      <c r="M130" s="59">
        <v>0</v>
      </c>
      <c r="N130" s="57">
        <v>2</v>
      </c>
      <c r="O130" s="58">
        <v>0</v>
      </c>
      <c r="P130" s="58">
        <v>0</v>
      </c>
      <c r="Q130" s="58">
        <v>0</v>
      </c>
      <c r="R130" s="56">
        <f t="shared" ref="R130:R131" si="267">Q130+P130+O130</f>
        <v>0</v>
      </c>
      <c r="S130" s="58">
        <v>0</v>
      </c>
      <c r="T130" s="58">
        <v>0</v>
      </c>
      <c r="U130" s="58">
        <v>0</v>
      </c>
      <c r="V130" s="56">
        <f t="shared" ref="V130:V131" si="268">U130+T130+S130</f>
        <v>0</v>
      </c>
    </row>
    <row r="131" spans="1:33" s="13" customFormat="1" ht="16.8" customHeight="1">
      <c r="A131" s="326"/>
      <c r="B131" s="165"/>
      <c r="C131" s="165"/>
      <c r="D131" s="165"/>
      <c r="E131" s="166"/>
      <c r="F131" s="34" t="s">
        <v>17</v>
      </c>
      <c r="G131" s="35">
        <f>G129+G130</f>
        <v>13.1</v>
      </c>
      <c r="H131" s="35">
        <f t="shared" ref="H131:I131" si="269">H129+H130</f>
        <v>-1.7000000000000002</v>
      </c>
      <c r="I131" s="35">
        <f t="shared" si="269"/>
        <v>-2.4</v>
      </c>
      <c r="J131" s="36">
        <f t="shared" si="266"/>
        <v>9</v>
      </c>
      <c r="K131" s="37">
        <f>K129+K130</f>
        <v>50</v>
      </c>
      <c r="L131" s="37">
        <f t="shared" ref="L131:M131" si="270">L129+L130</f>
        <v>0</v>
      </c>
      <c r="M131" s="37">
        <f t="shared" si="270"/>
        <v>0</v>
      </c>
      <c r="N131" s="159">
        <f t="shared" ref="N131" si="271">M131+L131+K131</f>
        <v>50</v>
      </c>
      <c r="O131" s="35">
        <f>O129+O130</f>
        <v>24.62</v>
      </c>
      <c r="P131" s="35">
        <f t="shared" ref="P131:Q131" si="272">P129+P130</f>
        <v>-0.34</v>
      </c>
      <c r="Q131" s="35">
        <f t="shared" si="272"/>
        <v>-0.48</v>
      </c>
      <c r="R131" s="36">
        <f t="shared" si="267"/>
        <v>23.8</v>
      </c>
      <c r="S131" s="35">
        <f>S129+S130</f>
        <v>13.904999999999999</v>
      </c>
      <c r="T131" s="35">
        <f t="shared" ref="T131:U131" si="273">T129+T130</f>
        <v>-8.5000000000000006E-2</v>
      </c>
      <c r="U131" s="35">
        <f t="shared" si="273"/>
        <v>-0.12</v>
      </c>
      <c r="V131" s="36">
        <f t="shared" si="268"/>
        <v>13.7</v>
      </c>
      <c r="AA131" s="17"/>
      <c r="AB131" s="17"/>
      <c r="AC131" s="17"/>
      <c r="AD131" s="17"/>
      <c r="AE131" s="18"/>
      <c r="AF131" s="18"/>
      <c r="AG131" s="18"/>
    </row>
    <row r="132" spans="1:33" s="15" customFormat="1" ht="16.8" customHeight="1">
      <c r="A132" s="326"/>
      <c r="B132" s="310">
        <v>0</v>
      </c>
      <c r="C132" s="310">
        <v>0</v>
      </c>
      <c r="D132" s="310">
        <v>0</v>
      </c>
      <c r="E132" s="312">
        <f>D132+C132+B132</f>
        <v>0</v>
      </c>
      <c r="F132" s="39" t="s">
        <v>12</v>
      </c>
      <c r="G132" s="169">
        <f>B132*0.1</f>
        <v>0</v>
      </c>
      <c r="H132" s="169">
        <f>C132*0.1</f>
        <v>0</v>
      </c>
      <c r="I132" s="169">
        <f>D132*0.15</f>
        <v>0</v>
      </c>
      <c r="J132" s="169">
        <f>I132+H132+G132</f>
        <v>0</v>
      </c>
      <c r="K132" s="156"/>
      <c r="L132" s="156"/>
      <c r="M132" s="156"/>
      <c r="N132" s="156">
        <f>M132+L132+K132</f>
        <v>0</v>
      </c>
      <c r="O132" s="169">
        <f>B132*0.02</f>
        <v>0</v>
      </c>
      <c r="P132" s="169">
        <f>C132*0.02</f>
        <v>0</v>
      </c>
      <c r="Q132" s="169">
        <f>D132*0.03</f>
        <v>0</v>
      </c>
      <c r="R132" s="169">
        <f>Q132+P132+O132</f>
        <v>0</v>
      </c>
      <c r="S132" s="169">
        <f>B132*0.005</f>
        <v>0</v>
      </c>
      <c r="T132" s="169">
        <f>C132*0.005</f>
        <v>0</v>
      </c>
      <c r="U132" s="169">
        <f>D132*0.0075</f>
        <v>0</v>
      </c>
      <c r="V132" s="169">
        <f>U132+T132+S132</f>
        <v>0</v>
      </c>
      <c r="X132" s="16"/>
      <c r="Y132" s="16"/>
      <c r="Z132" s="16"/>
      <c r="AA132" s="42"/>
      <c r="AB132" s="42"/>
      <c r="AC132" s="42"/>
      <c r="AD132" s="42"/>
      <c r="AE132" s="43"/>
      <c r="AF132" s="43"/>
      <c r="AG132" s="44"/>
    </row>
    <row r="133" spans="1:33" s="16" customFormat="1" ht="20.399999999999999" customHeight="1">
      <c r="A133" s="327"/>
      <c r="B133" s="311"/>
      <c r="C133" s="311"/>
      <c r="D133" s="311"/>
      <c r="E133" s="313"/>
      <c r="F133" s="39" t="s">
        <v>13</v>
      </c>
      <c r="G133" s="169">
        <f>G131-G132</f>
        <v>13.1</v>
      </c>
      <c r="H133" s="169">
        <f t="shared" ref="H133:V133" si="274">H131-H132</f>
        <v>-1.7000000000000002</v>
      </c>
      <c r="I133" s="169">
        <f t="shared" si="274"/>
        <v>-2.4</v>
      </c>
      <c r="J133" s="169">
        <f t="shared" si="274"/>
        <v>9</v>
      </c>
      <c r="K133" s="156">
        <f t="shared" si="274"/>
        <v>50</v>
      </c>
      <c r="L133" s="156">
        <f t="shared" si="274"/>
        <v>0</v>
      </c>
      <c r="M133" s="156">
        <f t="shared" si="274"/>
        <v>0</v>
      </c>
      <c r="N133" s="156">
        <f t="shared" si="274"/>
        <v>50</v>
      </c>
      <c r="O133" s="169">
        <f t="shared" si="274"/>
        <v>24.62</v>
      </c>
      <c r="P133" s="169">
        <f t="shared" si="274"/>
        <v>-0.34</v>
      </c>
      <c r="Q133" s="169">
        <f t="shared" si="274"/>
        <v>-0.48</v>
      </c>
      <c r="R133" s="169">
        <f t="shared" si="274"/>
        <v>23.8</v>
      </c>
      <c r="S133" s="169">
        <f t="shared" si="274"/>
        <v>13.904999999999999</v>
      </c>
      <c r="T133" s="169">
        <f t="shared" si="274"/>
        <v>-8.5000000000000006E-2</v>
      </c>
      <c r="U133" s="169">
        <f t="shared" si="274"/>
        <v>-0.12</v>
      </c>
      <c r="V133" s="169">
        <f t="shared" si="274"/>
        <v>13.7</v>
      </c>
      <c r="AA133" s="42"/>
      <c r="AB133" s="42"/>
      <c r="AC133" s="42"/>
      <c r="AD133" s="42"/>
      <c r="AE133" s="43"/>
      <c r="AF133" s="43"/>
      <c r="AG133" s="43"/>
    </row>
    <row r="134" spans="1:33" ht="16.8" customHeight="1">
      <c r="A134" s="325">
        <v>46200</v>
      </c>
      <c r="B134" s="167"/>
      <c r="C134" s="167"/>
      <c r="D134" s="167"/>
      <c r="E134" s="168"/>
      <c r="F134" s="31" t="s">
        <v>11</v>
      </c>
      <c r="G134" s="32">
        <f>G131-G132</f>
        <v>13.1</v>
      </c>
      <c r="H134" s="32">
        <f t="shared" ref="H134:V134" si="275">H131-H132</f>
        <v>-1.7000000000000002</v>
      </c>
      <c r="I134" s="32">
        <f t="shared" si="275"/>
        <v>-2.4</v>
      </c>
      <c r="J134" s="32">
        <f t="shared" si="275"/>
        <v>9</v>
      </c>
      <c r="K134" s="32">
        <f t="shared" si="275"/>
        <v>50</v>
      </c>
      <c r="L134" s="32">
        <f t="shared" si="275"/>
        <v>0</v>
      </c>
      <c r="M134" s="32">
        <f t="shared" si="275"/>
        <v>0</v>
      </c>
      <c r="N134" s="32">
        <f t="shared" si="275"/>
        <v>50</v>
      </c>
      <c r="O134" s="32">
        <f t="shared" si="275"/>
        <v>24.62</v>
      </c>
      <c r="P134" s="32">
        <f t="shared" si="275"/>
        <v>-0.34</v>
      </c>
      <c r="Q134" s="32">
        <f t="shared" si="275"/>
        <v>-0.48</v>
      </c>
      <c r="R134" s="32">
        <f t="shared" si="275"/>
        <v>23.8</v>
      </c>
      <c r="S134" s="32">
        <f t="shared" si="275"/>
        <v>13.904999999999999</v>
      </c>
      <c r="T134" s="32">
        <f t="shared" si="275"/>
        <v>-8.5000000000000006E-2</v>
      </c>
      <c r="U134" s="32">
        <f t="shared" si="275"/>
        <v>-0.12</v>
      </c>
      <c r="V134" s="32">
        <f t="shared" si="275"/>
        <v>13.7</v>
      </c>
    </row>
    <row r="135" spans="1:33" ht="16.8" customHeight="1">
      <c r="A135" s="326"/>
      <c r="B135" s="167"/>
      <c r="C135" s="167"/>
      <c r="D135" s="167"/>
      <c r="E135" s="168"/>
      <c r="F135" s="31" t="s">
        <v>2</v>
      </c>
      <c r="G135" s="58">
        <v>0</v>
      </c>
      <c r="H135" s="58">
        <v>0</v>
      </c>
      <c r="I135" s="58">
        <v>0</v>
      </c>
      <c r="J135" s="56">
        <f t="shared" ref="J135:J136" si="276">I135+H135+G135</f>
        <v>0</v>
      </c>
      <c r="K135" s="59">
        <v>0</v>
      </c>
      <c r="L135" s="59">
        <v>0</v>
      </c>
      <c r="M135" s="59">
        <v>0</v>
      </c>
      <c r="N135" s="57">
        <v>2</v>
      </c>
      <c r="O135" s="58">
        <v>0</v>
      </c>
      <c r="P135" s="58">
        <v>0</v>
      </c>
      <c r="Q135" s="58">
        <v>0</v>
      </c>
      <c r="R135" s="56">
        <f t="shared" ref="R135:R136" si="277">Q135+P135+O135</f>
        <v>0</v>
      </c>
      <c r="S135" s="58">
        <v>0</v>
      </c>
      <c r="T135" s="58">
        <v>0</v>
      </c>
      <c r="U135" s="58">
        <v>0</v>
      </c>
      <c r="V135" s="56">
        <f t="shared" ref="V135:V136" si="278">U135+T135+S135</f>
        <v>0</v>
      </c>
    </row>
    <row r="136" spans="1:33" s="13" customFormat="1" ht="16.8" customHeight="1">
      <c r="A136" s="326"/>
      <c r="B136" s="165"/>
      <c r="C136" s="165"/>
      <c r="D136" s="165"/>
      <c r="E136" s="166"/>
      <c r="F136" s="34" t="s">
        <v>17</v>
      </c>
      <c r="G136" s="35">
        <f>G134+G135</f>
        <v>13.1</v>
      </c>
      <c r="H136" s="35">
        <f t="shared" ref="H136:I136" si="279">H134+H135</f>
        <v>-1.7000000000000002</v>
      </c>
      <c r="I136" s="35">
        <f t="shared" si="279"/>
        <v>-2.4</v>
      </c>
      <c r="J136" s="36">
        <f t="shared" si="276"/>
        <v>9</v>
      </c>
      <c r="K136" s="37">
        <f>K134+K135</f>
        <v>50</v>
      </c>
      <c r="L136" s="37">
        <f t="shared" ref="L136:M136" si="280">L134+L135</f>
        <v>0</v>
      </c>
      <c r="M136" s="37">
        <f t="shared" si="280"/>
        <v>0</v>
      </c>
      <c r="N136" s="159">
        <f t="shared" ref="N136" si="281">M136+L136+K136</f>
        <v>50</v>
      </c>
      <c r="O136" s="35">
        <f>O134+O135</f>
        <v>24.62</v>
      </c>
      <c r="P136" s="35">
        <f t="shared" ref="P136:Q136" si="282">P134+P135</f>
        <v>-0.34</v>
      </c>
      <c r="Q136" s="35">
        <f t="shared" si="282"/>
        <v>-0.48</v>
      </c>
      <c r="R136" s="36">
        <f t="shared" si="277"/>
        <v>23.8</v>
      </c>
      <c r="S136" s="35">
        <f>S134+S135</f>
        <v>13.904999999999999</v>
      </c>
      <c r="T136" s="35">
        <f t="shared" ref="T136:U136" si="283">T134+T135</f>
        <v>-8.5000000000000006E-2</v>
      </c>
      <c r="U136" s="35">
        <f t="shared" si="283"/>
        <v>-0.12</v>
      </c>
      <c r="V136" s="36">
        <f t="shared" si="278"/>
        <v>13.7</v>
      </c>
      <c r="AA136" s="17"/>
      <c r="AB136" s="17"/>
      <c r="AC136" s="17"/>
      <c r="AD136" s="17"/>
      <c r="AE136" s="18"/>
      <c r="AF136" s="18"/>
      <c r="AG136" s="18"/>
    </row>
    <row r="137" spans="1:33" s="15" customFormat="1" ht="16.8" customHeight="1">
      <c r="A137" s="326"/>
      <c r="B137" s="310">
        <v>0</v>
      </c>
      <c r="C137" s="310">
        <v>0</v>
      </c>
      <c r="D137" s="310">
        <v>0</v>
      </c>
      <c r="E137" s="312">
        <f>D137+C137+B137</f>
        <v>0</v>
      </c>
      <c r="F137" s="39" t="s">
        <v>12</v>
      </c>
      <c r="G137" s="169">
        <f>B137*0.1</f>
        <v>0</v>
      </c>
      <c r="H137" s="169">
        <f>C137*0.1</f>
        <v>0</v>
      </c>
      <c r="I137" s="169">
        <f>D137*0.15</f>
        <v>0</v>
      </c>
      <c r="J137" s="169">
        <f>I137+H137+G137</f>
        <v>0</v>
      </c>
      <c r="K137" s="156"/>
      <c r="L137" s="156"/>
      <c r="M137" s="156"/>
      <c r="N137" s="156">
        <f>M137+L137+K137</f>
        <v>0</v>
      </c>
      <c r="O137" s="169">
        <f>B137*0.02</f>
        <v>0</v>
      </c>
      <c r="P137" s="169">
        <f>C137*0.02</f>
        <v>0</v>
      </c>
      <c r="Q137" s="169">
        <f>D137*0.03</f>
        <v>0</v>
      </c>
      <c r="R137" s="169">
        <f>Q137+P137+O137</f>
        <v>0</v>
      </c>
      <c r="S137" s="169">
        <f>B137*0.005</f>
        <v>0</v>
      </c>
      <c r="T137" s="169">
        <f>C137*0.005</f>
        <v>0</v>
      </c>
      <c r="U137" s="169">
        <f>D137*0.0075</f>
        <v>0</v>
      </c>
      <c r="V137" s="169">
        <f>U137+T137+S137</f>
        <v>0</v>
      </c>
      <c r="X137" s="16"/>
      <c r="Y137" s="16"/>
      <c r="Z137" s="16"/>
      <c r="AA137" s="42"/>
      <c r="AB137" s="42"/>
      <c r="AC137" s="42"/>
      <c r="AD137" s="42"/>
      <c r="AE137" s="43"/>
      <c r="AF137" s="43"/>
      <c r="AG137" s="44"/>
    </row>
    <row r="138" spans="1:33" s="16" customFormat="1" ht="20.399999999999999" customHeight="1">
      <c r="A138" s="327"/>
      <c r="B138" s="311"/>
      <c r="C138" s="311"/>
      <c r="D138" s="311"/>
      <c r="E138" s="313"/>
      <c r="F138" s="39" t="s">
        <v>13</v>
      </c>
      <c r="G138" s="169">
        <f>G136-G137</f>
        <v>13.1</v>
      </c>
      <c r="H138" s="169">
        <f t="shared" ref="H138:V138" si="284">H136-H137</f>
        <v>-1.7000000000000002</v>
      </c>
      <c r="I138" s="169">
        <f t="shared" si="284"/>
        <v>-2.4</v>
      </c>
      <c r="J138" s="169">
        <f t="shared" si="284"/>
        <v>9</v>
      </c>
      <c r="K138" s="156">
        <f t="shared" si="284"/>
        <v>50</v>
      </c>
      <c r="L138" s="156">
        <f t="shared" si="284"/>
        <v>0</v>
      </c>
      <c r="M138" s="156">
        <f t="shared" si="284"/>
        <v>0</v>
      </c>
      <c r="N138" s="156">
        <f t="shared" si="284"/>
        <v>50</v>
      </c>
      <c r="O138" s="169">
        <f t="shared" si="284"/>
        <v>24.62</v>
      </c>
      <c r="P138" s="169">
        <f t="shared" si="284"/>
        <v>-0.34</v>
      </c>
      <c r="Q138" s="169">
        <f t="shared" si="284"/>
        <v>-0.48</v>
      </c>
      <c r="R138" s="169">
        <f t="shared" si="284"/>
        <v>23.8</v>
      </c>
      <c r="S138" s="169">
        <f t="shared" si="284"/>
        <v>13.904999999999999</v>
      </c>
      <c r="T138" s="169">
        <f t="shared" si="284"/>
        <v>-8.5000000000000006E-2</v>
      </c>
      <c r="U138" s="169">
        <f t="shared" si="284"/>
        <v>-0.12</v>
      </c>
      <c r="V138" s="169">
        <f t="shared" si="284"/>
        <v>13.7</v>
      </c>
      <c r="AA138" s="42"/>
      <c r="AB138" s="42"/>
      <c r="AC138" s="42"/>
      <c r="AD138" s="42"/>
      <c r="AE138" s="43"/>
      <c r="AF138" s="43"/>
      <c r="AG138" s="43"/>
    </row>
    <row r="139" spans="1:33" ht="16.8" customHeight="1">
      <c r="A139" s="325">
        <v>46201</v>
      </c>
      <c r="B139" s="167"/>
      <c r="C139" s="167"/>
      <c r="D139" s="167"/>
      <c r="E139" s="168"/>
      <c r="F139" s="31" t="s">
        <v>11</v>
      </c>
      <c r="G139" s="32">
        <f>G136-G137</f>
        <v>13.1</v>
      </c>
      <c r="H139" s="32">
        <f t="shared" ref="H139:V139" si="285">H136-H137</f>
        <v>-1.7000000000000002</v>
      </c>
      <c r="I139" s="32">
        <f t="shared" si="285"/>
        <v>-2.4</v>
      </c>
      <c r="J139" s="32">
        <f t="shared" si="285"/>
        <v>9</v>
      </c>
      <c r="K139" s="32">
        <f t="shared" si="285"/>
        <v>50</v>
      </c>
      <c r="L139" s="32">
        <f t="shared" si="285"/>
        <v>0</v>
      </c>
      <c r="M139" s="32">
        <f t="shared" si="285"/>
        <v>0</v>
      </c>
      <c r="N139" s="32">
        <f t="shared" si="285"/>
        <v>50</v>
      </c>
      <c r="O139" s="32">
        <f t="shared" si="285"/>
        <v>24.62</v>
      </c>
      <c r="P139" s="32">
        <f t="shared" si="285"/>
        <v>-0.34</v>
      </c>
      <c r="Q139" s="32">
        <f t="shared" si="285"/>
        <v>-0.48</v>
      </c>
      <c r="R139" s="32">
        <f t="shared" si="285"/>
        <v>23.8</v>
      </c>
      <c r="S139" s="32">
        <f t="shared" si="285"/>
        <v>13.904999999999999</v>
      </c>
      <c r="T139" s="32">
        <f t="shared" si="285"/>
        <v>-8.5000000000000006E-2</v>
      </c>
      <c r="U139" s="32">
        <f t="shared" si="285"/>
        <v>-0.12</v>
      </c>
      <c r="V139" s="32">
        <f t="shared" si="285"/>
        <v>13.7</v>
      </c>
    </row>
    <row r="140" spans="1:33" ht="16.8" customHeight="1">
      <c r="A140" s="326"/>
      <c r="B140" s="167"/>
      <c r="C140" s="167"/>
      <c r="D140" s="167"/>
      <c r="E140" s="168"/>
      <c r="F140" s="31" t="s">
        <v>2</v>
      </c>
      <c r="G140" s="58">
        <v>0</v>
      </c>
      <c r="H140" s="58">
        <v>0</v>
      </c>
      <c r="I140" s="58">
        <v>0</v>
      </c>
      <c r="J140" s="56">
        <f t="shared" ref="J140:J141" si="286">I140+H140+G140</f>
        <v>0</v>
      </c>
      <c r="K140" s="59">
        <v>0</v>
      </c>
      <c r="L140" s="59">
        <v>0</v>
      </c>
      <c r="M140" s="59">
        <v>0</v>
      </c>
      <c r="N140" s="57">
        <v>2</v>
      </c>
      <c r="O140" s="58">
        <v>0</v>
      </c>
      <c r="P140" s="58">
        <v>0</v>
      </c>
      <c r="Q140" s="58">
        <v>0</v>
      </c>
      <c r="R140" s="56">
        <f t="shared" ref="R140:R141" si="287">Q140+P140+O140</f>
        <v>0</v>
      </c>
      <c r="S140" s="58">
        <v>0</v>
      </c>
      <c r="T140" s="58">
        <v>0</v>
      </c>
      <c r="U140" s="58">
        <v>0</v>
      </c>
      <c r="V140" s="56">
        <f t="shared" ref="V140:V141" si="288">U140+T140+S140</f>
        <v>0</v>
      </c>
    </row>
    <row r="141" spans="1:33" s="13" customFormat="1" ht="16.8" customHeight="1">
      <c r="A141" s="326"/>
      <c r="B141" s="165"/>
      <c r="C141" s="165"/>
      <c r="D141" s="165"/>
      <c r="E141" s="166"/>
      <c r="F141" s="34" t="s">
        <v>17</v>
      </c>
      <c r="G141" s="35">
        <f>G139+G140</f>
        <v>13.1</v>
      </c>
      <c r="H141" s="35">
        <f t="shared" ref="H141:I141" si="289">H139+H140</f>
        <v>-1.7000000000000002</v>
      </c>
      <c r="I141" s="35">
        <f t="shared" si="289"/>
        <v>-2.4</v>
      </c>
      <c r="J141" s="36">
        <f t="shared" si="286"/>
        <v>9</v>
      </c>
      <c r="K141" s="37">
        <f>K139+K140</f>
        <v>50</v>
      </c>
      <c r="L141" s="37">
        <f t="shared" ref="L141:M141" si="290">L139+L140</f>
        <v>0</v>
      </c>
      <c r="M141" s="37">
        <f t="shared" si="290"/>
        <v>0</v>
      </c>
      <c r="N141" s="159">
        <f t="shared" ref="N141" si="291">M141+L141+K141</f>
        <v>50</v>
      </c>
      <c r="O141" s="35">
        <f>O139+O140</f>
        <v>24.62</v>
      </c>
      <c r="P141" s="35">
        <f t="shared" ref="P141:Q141" si="292">P139+P140</f>
        <v>-0.34</v>
      </c>
      <c r="Q141" s="35">
        <f t="shared" si="292"/>
        <v>-0.48</v>
      </c>
      <c r="R141" s="36">
        <f t="shared" si="287"/>
        <v>23.8</v>
      </c>
      <c r="S141" s="35">
        <f>S139+S140</f>
        <v>13.904999999999999</v>
      </c>
      <c r="T141" s="35">
        <f t="shared" ref="T141:U141" si="293">T139+T140</f>
        <v>-8.5000000000000006E-2</v>
      </c>
      <c r="U141" s="35">
        <f t="shared" si="293"/>
        <v>-0.12</v>
      </c>
      <c r="V141" s="36">
        <f t="shared" si="288"/>
        <v>13.7</v>
      </c>
      <c r="AA141" s="17"/>
      <c r="AB141" s="17"/>
      <c r="AC141" s="17"/>
      <c r="AD141" s="17"/>
      <c r="AE141" s="18"/>
      <c r="AF141" s="18"/>
      <c r="AG141" s="18"/>
    </row>
    <row r="142" spans="1:33" s="15" customFormat="1" ht="16.8" customHeight="1">
      <c r="A142" s="326"/>
      <c r="B142" s="310">
        <v>0</v>
      </c>
      <c r="C142" s="310">
        <v>0</v>
      </c>
      <c r="D142" s="310">
        <v>0</v>
      </c>
      <c r="E142" s="312">
        <f>D142+C142+B142</f>
        <v>0</v>
      </c>
      <c r="F142" s="39" t="s">
        <v>12</v>
      </c>
      <c r="G142" s="169">
        <f>B142*0.1</f>
        <v>0</v>
      </c>
      <c r="H142" s="169">
        <f>C142*0.1</f>
        <v>0</v>
      </c>
      <c r="I142" s="169">
        <f>D142*0.15</f>
        <v>0</v>
      </c>
      <c r="J142" s="169">
        <f>I142+H142+G142</f>
        <v>0</v>
      </c>
      <c r="K142" s="156"/>
      <c r="L142" s="156"/>
      <c r="M142" s="156"/>
      <c r="N142" s="156">
        <f>M142+L142+K142</f>
        <v>0</v>
      </c>
      <c r="O142" s="169">
        <f>B142*0.02</f>
        <v>0</v>
      </c>
      <c r="P142" s="169">
        <f>C142*0.02</f>
        <v>0</v>
      </c>
      <c r="Q142" s="169">
        <f>D142*0.03</f>
        <v>0</v>
      </c>
      <c r="R142" s="169">
        <f>Q142+P142+O142</f>
        <v>0</v>
      </c>
      <c r="S142" s="169">
        <f>B142*0.005</f>
        <v>0</v>
      </c>
      <c r="T142" s="169">
        <f>C142*0.005</f>
        <v>0</v>
      </c>
      <c r="U142" s="169">
        <f>D142*0.0075</f>
        <v>0</v>
      </c>
      <c r="V142" s="169">
        <f>U142+T142+S142</f>
        <v>0</v>
      </c>
      <c r="X142" s="16"/>
      <c r="Y142" s="16"/>
      <c r="Z142" s="16"/>
      <c r="AA142" s="42"/>
      <c r="AB142" s="42"/>
      <c r="AC142" s="42"/>
      <c r="AD142" s="42"/>
      <c r="AE142" s="43"/>
      <c r="AF142" s="43"/>
      <c r="AG142" s="44"/>
    </row>
    <row r="143" spans="1:33" s="16" customFormat="1" ht="20.399999999999999" customHeight="1">
      <c r="A143" s="327"/>
      <c r="B143" s="311"/>
      <c r="C143" s="311"/>
      <c r="D143" s="311"/>
      <c r="E143" s="313"/>
      <c r="F143" s="39" t="s">
        <v>13</v>
      </c>
      <c r="G143" s="169">
        <f>G141-G142</f>
        <v>13.1</v>
      </c>
      <c r="H143" s="169">
        <f t="shared" ref="H143:V143" si="294">H141-H142</f>
        <v>-1.7000000000000002</v>
      </c>
      <c r="I143" s="169">
        <f t="shared" si="294"/>
        <v>-2.4</v>
      </c>
      <c r="J143" s="169">
        <f t="shared" si="294"/>
        <v>9</v>
      </c>
      <c r="K143" s="156">
        <f t="shared" si="294"/>
        <v>50</v>
      </c>
      <c r="L143" s="156">
        <f t="shared" si="294"/>
        <v>0</v>
      </c>
      <c r="M143" s="156">
        <f t="shared" si="294"/>
        <v>0</v>
      </c>
      <c r="N143" s="156">
        <f t="shared" si="294"/>
        <v>50</v>
      </c>
      <c r="O143" s="169">
        <f t="shared" si="294"/>
        <v>24.62</v>
      </c>
      <c r="P143" s="169">
        <f t="shared" si="294"/>
        <v>-0.34</v>
      </c>
      <c r="Q143" s="169">
        <f t="shared" si="294"/>
        <v>-0.48</v>
      </c>
      <c r="R143" s="169">
        <f t="shared" si="294"/>
        <v>23.8</v>
      </c>
      <c r="S143" s="169">
        <f t="shared" si="294"/>
        <v>13.904999999999999</v>
      </c>
      <c r="T143" s="169">
        <f t="shared" si="294"/>
        <v>-8.5000000000000006E-2</v>
      </c>
      <c r="U143" s="169">
        <f t="shared" si="294"/>
        <v>-0.12</v>
      </c>
      <c r="V143" s="169">
        <f t="shared" si="294"/>
        <v>13.7</v>
      </c>
      <c r="AA143" s="42"/>
      <c r="AB143" s="42"/>
      <c r="AC143" s="42"/>
      <c r="AD143" s="42"/>
      <c r="AE143" s="43"/>
      <c r="AF143" s="43"/>
      <c r="AG143" s="43"/>
    </row>
    <row r="144" spans="1:33" ht="16.8" customHeight="1">
      <c r="A144" s="325">
        <v>46202</v>
      </c>
      <c r="B144" s="167"/>
      <c r="C144" s="167"/>
      <c r="D144" s="167"/>
      <c r="E144" s="168"/>
      <c r="F144" s="31" t="s">
        <v>11</v>
      </c>
      <c r="G144" s="32">
        <f>G141-G142</f>
        <v>13.1</v>
      </c>
      <c r="H144" s="32">
        <f t="shared" ref="H144:V144" si="295">H141-H142</f>
        <v>-1.7000000000000002</v>
      </c>
      <c r="I144" s="32">
        <f t="shared" si="295"/>
        <v>-2.4</v>
      </c>
      <c r="J144" s="32">
        <f t="shared" si="295"/>
        <v>9</v>
      </c>
      <c r="K144" s="32">
        <f t="shared" si="295"/>
        <v>50</v>
      </c>
      <c r="L144" s="32">
        <f t="shared" si="295"/>
        <v>0</v>
      </c>
      <c r="M144" s="32">
        <f t="shared" si="295"/>
        <v>0</v>
      </c>
      <c r="N144" s="32">
        <f t="shared" si="295"/>
        <v>50</v>
      </c>
      <c r="O144" s="32">
        <f t="shared" si="295"/>
        <v>24.62</v>
      </c>
      <c r="P144" s="32">
        <f t="shared" si="295"/>
        <v>-0.34</v>
      </c>
      <c r="Q144" s="32">
        <f t="shared" si="295"/>
        <v>-0.48</v>
      </c>
      <c r="R144" s="32">
        <f t="shared" si="295"/>
        <v>23.8</v>
      </c>
      <c r="S144" s="32">
        <f t="shared" si="295"/>
        <v>13.904999999999999</v>
      </c>
      <c r="T144" s="32">
        <f t="shared" si="295"/>
        <v>-8.5000000000000006E-2</v>
      </c>
      <c r="U144" s="32">
        <f t="shared" si="295"/>
        <v>-0.12</v>
      </c>
      <c r="V144" s="32">
        <f t="shared" si="295"/>
        <v>13.7</v>
      </c>
    </row>
    <row r="145" spans="1:33" ht="16.8" customHeight="1">
      <c r="A145" s="326"/>
      <c r="B145" s="167"/>
      <c r="C145" s="167"/>
      <c r="D145" s="167"/>
      <c r="E145" s="168"/>
      <c r="F145" s="31" t="s">
        <v>2</v>
      </c>
      <c r="G145" s="58">
        <v>0</v>
      </c>
      <c r="H145" s="58">
        <v>0</v>
      </c>
      <c r="I145" s="58">
        <v>0</v>
      </c>
      <c r="J145" s="56">
        <f t="shared" ref="J145:J146" si="296">I145+H145+G145</f>
        <v>0</v>
      </c>
      <c r="K145" s="59">
        <v>0</v>
      </c>
      <c r="L145" s="59">
        <v>0</v>
      </c>
      <c r="M145" s="59">
        <v>0</v>
      </c>
      <c r="N145" s="57">
        <v>2</v>
      </c>
      <c r="O145" s="58">
        <v>0</v>
      </c>
      <c r="P145" s="58">
        <v>0</v>
      </c>
      <c r="Q145" s="58">
        <v>0</v>
      </c>
      <c r="R145" s="56">
        <f t="shared" ref="R145:R146" si="297">Q145+P145+O145</f>
        <v>0</v>
      </c>
      <c r="S145" s="58">
        <v>0</v>
      </c>
      <c r="T145" s="58">
        <v>0</v>
      </c>
      <c r="U145" s="58">
        <v>0</v>
      </c>
      <c r="V145" s="56">
        <f t="shared" ref="V145:V146" si="298">U145+T145+S145</f>
        <v>0</v>
      </c>
    </row>
    <row r="146" spans="1:33" s="13" customFormat="1" ht="16.8" customHeight="1">
      <c r="A146" s="326"/>
      <c r="B146" s="165"/>
      <c r="C146" s="165"/>
      <c r="D146" s="165"/>
      <c r="E146" s="166"/>
      <c r="F146" s="34" t="s">
        <v>17</v>
      </c>
      <c r="G146" s="35">
        <f>G144+G145</f>
        <v>13.1</v>
      </c>
      <c r="H146" s="35">
        <f t="shared" ref="H146:I146" si="299">H144+H145</f>
        <v>-1.7000000000000002</v>
      </c>
      <c r="I146" s="35">
        <f t="shared" si="299"/>
        <v>-2.4</v>
      </c>
      <c r="J146" s="36">
        <f t="shared" si="296"/>
        <v>9</v>
      </c>
      <c r="K146" s="37">
        <f>K144+K145</f>
        <v>50</v>
      </c>
      <c r="L146" s="37">
        <f t="shared" ref="L146:M146" si="300">L144+L145</f>
        <v>0</v>
      </c>
      <c r="M146" s="37">
        <f t="shared" si="300"/>
        <v>0</v>
      </c>
      <c r="N146" s="159">
        <f t="shared" ref="N146" si="301">M146+L146+K146</f>
        <v>50</v>
      </c>
      <c r="O146" s="35">
        <f>O144+O145</f>
        <v>24.62</v>
      </c>
      <c r="P146" s="35">
        <f t="shared" ref="P146:Q146" si="302">P144+P145</f>
        <v>-0.34</v>
      </c>
      <c r="Q146" s="35">
        <f t="shared" si="302"/>
        <v>-0.48</v>
      </c>
      <c r="R146" s="36">
        <f t="shared" si="297"/>
        <v>23.8</v>
      </c>
      <c r="S146" s="35">
        <f>S144+S145</f>
        <v>13.904999999999999</v>
      </c>
      <c r="T146" s="35">
        <f t="shared" ref="T146:U146" si="303">T144+T145</f>
        <v>-8.5000000000000006E-2</v>
      </c>
      <c r="U146" s="35">
        <f t="shared" si="303"/>
        <v>-0.12</v>
      </c>
      <c r="V146" s="36">
        <f t="shared" si="298"/>
        <v>13.7</v>
      </c>
      <c r="AA146" s="17"/>
      <c r="AB146" s="17"/>
      <c r="AC146" s="17"/>
      <c r="AD146" s="17"/>
      <c r="AE146" s="18"/>
      <c r="AF146" s="18"/>
      <c r="AG146" s="18"/>
    </row>
    <row r="147" spans="1:33" s="15" customFormat="1" ht="16.8" customHeight="1">
      <c r="A147" s="326"/>
      <c r="B147" s="310">
        <v>0</v>
      </c>
      <c r="C147" s="310">
        <v>0</v>
      </c>
      <c r="D147" s="310">
        <v>0</v>
      </c>
      <c r="E147" s="312">
        <f>D147+C147+B147</f>
        <v>0</v>
      </c>
      <c r="F147" s="39" t="s">
        <v>12</v>
      </c>
      <c r="G147" s="169">
        <f>B147*0.1</f>
        <v>0</v>
      </c>
      <c r="H147" s="169">
        <f>C147*0.1</f>
        <v>0</v>
      </c>
      <c r="I147" s="169">
        <f>D147*0.15</f>
        <v>0</v>
      </c>
      <c r="J147" s="169">
        <f>I147+H147+G147</f>
        <v>0</v>
      </c>
      <c r="K147" s="156"/>
      <c r="L147" s="156"/>
      <c r="M147" s="156"/>
      <c r="N147" s="156">
        <f>M147+L147+K147</f>
        <v>0</v>
      </c>
      <c r="O147" s="169">
        <f>B147*0.02</f>
        <v>0</v>
      </c>
      <c r="P147" s="169">
        <f>C147*0.02</f>
        <v>0</v>
      </c>
      <c r="Q147" s="169">
        <f>D147*0.03</f>
        <v>0</v>
      </c>
      <c r="R147" s="169">
        <f>Q147+P147+O147</f>
        <v>0</v>
      </c>
      <c r="S147" s="169">
        <f>B147*0.005</f>
        <v>0</v>
      </c>
      <c r="T147" s="169">
        <f>C147*0.005</f>
        <v>0</v>
      </c>
      <c r="U147" s="169">
        <f>D147*0.0075</f>
        <v>0</v>
      </c>
      <c r="V147" s="169">
        <f>U147+T147+S147</f>
        <v>0</v>
      </c>
      <c r="X147" s="16"/>
      <c r="Y147" s="16"/>
      <c r="Z147" s="16"/>
      <c r="AA147" s="42"/>
      <c r="AB147" s="42"/>
      <c r="AC147" s="42"/>
      <c r="AD147" s="42"/>
      <c r="AE147" s="43"/>
      <c r="AF147" s="43"/>
      <c r="AG147" s="44"/>
    </row>
    <row r="148" spans="1:33" s="16" customFormat="1" ht="20.399999999999999" customHeight="1">
      <c r="A148" s="327"/>
      <c r="B148" s="311"/>
      <c r="C148" s="311"/>
      <c r="D148" s="311"/>
      <c r="E148" s="313"/>
      <c r="F148" s="39" t="s">
        <v>13</v>
      </c>
      <c r="G148" s="169">
        <f>G146-G147</f>
        <v>13.1</v>
      </c>
      <c r="H148" s="169">
        <f t="shared" ref="H148:V148" si="304">H146-H147</f>
        <v>-1.7000000000000002</v>
      </c>
      <c r="I148" s="169">
        <f t="shared" si="304"/>
        <v>-2.4</v>
      </c>
      <c r="J148" s="169">
        <f t="shared" si="304"/>
        <v>9</v>
      </c>
      <c r="K148" s="156">
        <f t="shared" si="304"/>
        <v>50</v>
      </c>
      <c r="L148" s="156">
        <f t="shared" si="304"/>
        <v>0</v>
      </c>
      <c r="M148" s="156">
        <f t="shared" si="304"/>
        <v>0</v>
      </c>
      <c r="N148" s="156">
        <f t="shared" si="304"/>
        <v>50</v>
      </c>
      <c r="O148" s="169">
        <f t="shared" si="304"/>
        <v>24.62</v>
      </c>
      <c r="P148" s="169">
        <f t="shared" si="304"/>
        <v>-0.34</v>
      </c>
      <c r="Q148" s="169">
        <f t="shared" si="304"/>
        <v>-0.48</v>
      </c>
      <c r="R148" s="169">
        <f t="shared" si="304"/>
        <v>23.8</v>
      </c>
      <c r="S148" s="169">
        <f t="shared" si="304"/>
        <v>13.904999999999999</v>
      </c>
      <c r="T148" s="169">
        <f t="shared" si="304"/>
        <v>-8.5000000000000006E-2</v>
      </c>
      <c r="U148" s="169">
        <f t="shared" si="304"/>
        <v>-0.12</v>
      </c>
      <c r="V148" s="169">
        <f t="shared" si="304"/>
        <v>13.7</v>
      </c>
      <c r="AA148" s="42"/>
      <c r="AB148" s="42"/>
      <c r="AC148" s="42"/>
      <c r="AD148" s="42"/>
      <c r="AE148" s="43"/>
      <c r="AF148" s="43"/>
      <c r="AG148" s="43"/>
    </row>
    <row r="149" spans="1:33" ht="16.8" customHeight="1">
      <c r="A149" s="325">
        <v>46203</v>
      </c>
      <c r="B149" s="167"/>
      <c r="C149" s="167"/>
      <c r="D149" s="167"/>
      <c r="E149" s="168"/>
      <c r="F149" s="31" t="s">
        <v>11</v>
      </c>
      <c r="G149" s="32">
        <f>G146-G147</f>
        <v>13.1</v>
      </c>
      <c r="H149" s="32">
        <f t="shared" ref="H149:V149" si="305">H146-H147</f>
        <v>-1.7000000000000002</v>
      </c>
      <c r="I149" s="32">
        <f t="shared" si="305"/>
        <v>-2.4</v>
      </c>
      <c r="J149" s="32">
        <f t="shared" si="305"/>
        <v>9</v>
      </c>
      <c r="K149" s="32">
        <f t="shared" si="305"/>
        <v>50</v>
      </c>
      <c r="L149" s="32">
        <f t="shared" si="305"/>
        <v>0</v>
      </c>
      <c r="M149" s="32">
        <f t="shared" si="305"/>
        <v>0</v>
      </c>
      <c r="N149" s="32">
        <f t="shared" si="305"/>
        <v>50</v>
      </c>
      <c r="O149" s="32">
        <f t="shared" si="305"/>
        <v>24.62</v>
      </c>
      <c r="P149" s="32">
        <f t="shared" si="305"/>
        <v>-0.34</v>
      </c>
      <c r="Q149" s="32">
        <f t="shared" si="305"/>
        <v>-0.48</v>
      </c>
      <c r="R149" s="32">
        <f t="shared" si="305"/>
        <v>23.8</v>
      </c>
      <c r="S149" s="32">
        <f t="shared" si="305"/>
        <v>13.904999999999999</v>
      </c>
      <c r="T149" s="32">
        <f t="shared" si="305"/>
        <v>-8.5000000000000006E-2</v>
      </c>
      <c r="U149" s="32">
        <f t="shared" si="305"/>
        <v>-0.12</v>
      </c>
      <c r="V149" s="32">
        <f t="shared" si="305"/>
        <v>13.7</v>
      </c>
    </row>
    <row r="150" spans="1:33" ht="16.8" customHeight="1">
      <c r="A150" s="326"/>
      <c r="B150" s="167"/>
      <c r="C150" s="167"/>
      <c r="D150" s="167"/>
      <c r="E150" s="168"/>
      <c r="F150" s="31" t="s">
        <v>2</v>
      </c>
      <c r="G150" s="58">
        <v>0</v>
      </c>
      <c r="H150" s="58">
        <v>0</v>
      </c>
      <c r="I150" s="58">
        <v>0</v>
      </c>
      <c r="J150" s="56">
        <f t="shared" ref="J150:J151" si="306">I150+H150+G150</f>
        <v>0</v>
      </c>
      <c r="K150" s="59">
        <v>0</v>
      </c>
      <c r="L150" s="59">
        <v>0</v>
      </c>
      <c r="M150" s="59">
        <v>0</v>
      </c>
      <c r="N150" s="57">
        <v>2</v>
      </c>
      <c r="O150" s="58">
        <v>0</v>
      </c>
      <c r="P150" s="58">
        <v>0</v>
      </c>
      <c r="Q150" s="58">
        <v>0</v>
      </c>
      <c r="R150" s="56">
        <f t="shared" ref="R150:R151" si="307">Q150+P150+O150</f>
        <v>0</v>
      </c>
      <c r="S150" s="58">
        <v>0</v>
      </c>
      <c r="T150" s="58">
        <v>0</v>
      </c>
      <c r="U150" s="58">
        <v>0</v>
      </c>
      <c r="V150" s="56">
        <f t="shared" ref="V150:V151" si="308">U150+T150+S150</f>
        <v>0</v>
      </c>
    </row>
    <row r="151" spans="1:33" s="13" customFormat="1" ht="16.8" customHeight="1">
      <c r="A151" s="326"/>
      <c r="B151" s="165"/>
      <c r="C151" s="165"/>
      <c r="D151" s="165"/>
      <c r="E151" s="166"/>
      <c r="F151" s="34" t="s">
        <v>17</v>
      </c>
      <c r="G151" s="35">
        <f>G149+G150</f>
        <v>13.1</v>
      </c>
      <c r="H151" s="35">
        <f t="shared" ref="H151:I151" si="309">H149+H150</f>
        <v>-1.7000000000000002</v>
      </c>
      <c r="I151" s="35">
        <f t="shared" si="309"/>
        <v>-2.4</v>
      </c>
      <c r="J151" s="36">
        <f t="shared" si="306"/>
        <v>9</v>
      </c>
      <c r="K151" s="37">
        <f>K149+K150</f>
        <v>50</v>
      </c>
      <c r="L151" s="37">
        <f t="shared" ref="L151:M151" si="310">L149+L150</f>
        <v>0</v>
      </c>
      <c r="M151" s="37">
        <f t="shared" si="310"/>
        <v>0</v>
      </c>
      <c r="N151" s="159">
        <f t="shared" ref="N151" si="311">M151+L151+K151</f>
        <v>50</v>
      </c>
      <c r="O151" s="35">
        <f>O149+O150</f>
        <v>24.62</v>
      </c>
      <c r="P151" s="35">
        <f t="shared" ref="P151:Q151" si="312">P149+P150</f>
        <v>-0.34</v>
      </c>
      <c r="Q151" s="35">
        <f t="shared" si="312"/>
        <v>-0.48</v>
      </c>
      <c r="R151" s="36">
        <f t="shared" si="307"/>
        <v>23.8</v>
      </c>
      <c r="S151" s="35">
        <f>S149+S150</f>
        <v>13.904999999999999</v>
      </c>
      <c r="T151" s="35">
        <f t="shared" ref="T151:U151" si="313">T149+T150</f>
        <v>-8.5000000000000006E-2</v>
      </c>
      <c r="U151" s="35">
        <f t="shared" si="313"/>
        <v>-0.12</v>
      </c>
      <c r="V151" s="36">
        <f t="shared" si="308"/>
        <v>13.7</v>
      </c>
      <c r="AA151" s="17"/>
      <c r="AB151" s="17"/>
      <c r="AC151" s="17"/>
      <c r="AD151" s="17"/>
      <c r="AE151" s="18"/>
      <c r="AF151" s="18"/>
      <c r="AG151" s="18"/>
    </row>
    <row r="152" spans="1:33" s="15" customFormat="1" ht="16.8" customHeight="1">
      <c r="A152" s="326"/>
      <c r="B152" s="310">
        <v>0</v>
      </c>
      <c r="C152" s="310">
        <v>0</v>
      </c>
      <c r="D152" s="310">
        <v>0</v>
      </c>
      <c r="E152" s="312">
        <f>D152+C152+B152</f>
        <v>0</v>
      </c>
      <c r="F152" s="39" t="s">
        <v>12</v>
      </c>
      <c r="G152" s="169">
        <f>B152*0.1</f>
        <v>0</v>
      </c>
      <c r="H152" s="169">
        <f>C152*0.1</f>
        <v>0</v>
      </c>
      <c r="I152" s="169">
        <f>D152*0.15</f>
        <v>0</v>
      </c>
      <c r="J152" s="169">
        <f>I152+H152+G152</f>
        <v>0</v>
      </c>
      <c r="K152" s="156"/>
      <c r="L152" s="156"/>
      <c r="M152" s="156"/>
      <c r="N152" s="156">
        <f>M152+L152+K152</f>
        <v>0</v>
      </c>
      <c r="O152" s="169">
        <f>B152*0.02</f>
        <v>0</v>
      </c>
      <c r="P152" s="169">
        <f>C152*0.02</f>
        <v>0</v>
      </c>
      <c r="Q152" s="169">
        <f>D152*0.03</f>
        <v>0</v>
      </c>
      <c r="R152" s="169">
        <f>Q152+P152+O152</f>
        <v>0</v>
      </c>
      <c r="S152" s="169">
        <f>B152*0.005</f>
        <v>0</v>
      </c>
      <c r="T152" s="169">
        <f>C152*0.005</f>
        <v>0</v>
      </c>
      <c r="U152" s="169">
        <f>D152*0.0075</f>
        <v>0</v>
      </c>
      <c r="V152" s="169">
        <f>U152+T152+S152</f>
        <v>0</v>
      </c>
      <c r="X152" s="16"/>
      <c r="Y152" s="16"/>
      <c r="Z152" s="16"/>
      <c r="AA152" s="42"/>
      <c r="AB152" s="42"/>
      <c r="AC152" s="42"/>
      <c r="AD152" s="42"/>
      <c r="AE152" s="43"/>
      <c r="AF152" s="43"/>
      <c r="AG152" s="44"/>
    </row>
    <row r="153" spans="1:33" s="16" customFormat="1" ht="13.2" customHeight="1">
      <c r="A153" s="327"/>
      <c r="B153" s="311"/>
      <c r="C153" s="311"/>
      <c r="D153" s="311"/>
      <c r="E153" s="313"/>
      <c r="F153" s="39" t="s">
        <v>13</v>
      </c>
      <c r="G153" s="169">
        <f>G151-G152</f>
        <v>13.1</v>
      </c>
      <c r="H153" s="169">
        <f t="shared" ref="H153:V153" si="314">H151-H152</f>
        <v>-1.7000000000000002</v>
      </c>
      <c r="I153" s="169">
        <f t="shared" si="314"/>
        <v>-2.4</v>
      </c>
      <c r="J153" s="169">
        <f t="shared" si="314"/>
        <v>9</v>
      </c>
      <c r="K153" s="156">
        <f t="shared" si="314"/>
        <v>50</v>
      </c>
      <c r="L153" s="156">
        <f t="shared" si="314"/>
        <v>0</v>
      </c>
      <c r="M153" s="156">
        <f t="shared" si="314"/>
        <v>0</v>
      </c>
      <c r="N153" s="156">
        <f t="shared" si="314"/>
        <v>50</v>
      </c>
      <c r="O153" s="169">
        <f t="shared" si="314"/>
        <v>24.62</v>
      </c>
      <c r="P153" s="169">
        <f t="shared" si="314"/>
        <v>-0.34</v>
      </c>
      <c r="Q153" s="169">
        <f t="shared" si="314"/>
        <v>-0.48</v>
      </c>
      <c r="R153" s="169">
        <f t="shared" si="314"/>
        <v>23.8</v>
      </c>
      <c r="S153" s="169">
        <f t="shared" si="314"/>
        <v>13.904999999999999</v>
      </c>
      <c r="T153" s="169">
        <f t="shared" si="314"/>
        <v>-8.5000000000000006E-2</v>
      </c>
      <c r="U153" s="169">
        <f t="shared" si="314"/>
        <v>-0.12</v>
      </c>
      <c r="V153" s="169">
        <f t="shared" si="314"/>
        <v>13.7</v>
      </c>
      <c r="AA153" s="42"/>
      <c r="AB153" s="42"/>
      <c r="AC153" s="42"/>
      <c r="AD153" s="42"/>
      <c r="AE153" s="43"/>
      <c r="AF153" s="43"/>
      <c r="AG153" s="43"/>
    </row>
    <row r="154" spans="1:33" ht="16.8" customHeight="1">
      <c r="A154" s="325"/>
      <c r="B154" s="167"/>
      <c r="C154" s="167"/>
      <c r="D154" s="167"/>
      <c r="E154" s="168"/>
      <c r="F154" s="31" t="s">
        <v>11</v>
      </c>
      <c r="G154" s="32">
        <f>G151-G152</f>
        <v>13.1</v>
      </c>
      <c r="H154" s="32">
        <f t="shared" ref="H154:V154" si="315">H151-H152</f>
        <v>-1.7000000000000002</v>
      </c>
      <c r="I154" s="32">
        <f t="shared" si="315"/>
        <v>-2.4</v>
      </c>
      <c r="J154" s="32">
        <f t="shared" si="315"/>
        <v>9</v>
      </c>
      <c r="K154" s="32">
        <f t="shared" si="315"/>
        <v>50</v>
      </c>
      <c r="L154" s="32">
        <f t="shared" si="315"/>
        <v>0</v>
      </c>
      <c r="M154" s="32">
        <f t="shared" si="315"/>
        <v>0</v>
      </c>
      <c r="N154" s="32">
        <f t="shared" si="315"/>
        <v>50</v>
      </c>
      <c r="O154" s="32">
        <f t="shared" si="315"/>
        <v>24.62</v>
      </c>
      <c r="P154" s="32">
        <f t="shared" si="315"/>
        <v>-0.34</v>
      </c>
      <c r="Q154" s="32">
        <f t="shared" si="315"/>
        <v>-0.48</v>
      </c>
      <c r="R154" s="32">
        <f t="shared" si="315"/>
        <v>23.8</v>
      </c>
      <c r="S154" s="32">
        <f t="shared" si="315"/>
        <v>13.904999999999999</v>
      </c>
      <c r="T154" s="32">
        <f t="shared" si="315"/>
        <v>-8.5000000000000006E-2</v>
      </c>
      <c r="U154" s="32">
        <f t="shared" si="315"/>
        <v>-0.12</v>
      </c>
      <c r="V154" s="32">
        <f t="shared" si="315"/>
        <v>13.7</v>
      </c>
    </row>
    <row r="155" spans="1:33" ht="16.8" customHeight="1">
      <c r="A155" s="326"/>
      <c r="B155" s="167"/>
      <c r="C155" s="167"/>
      <c r="D155" s="167"/>
      <c r="E155" s="168"/>
      <c r="F155" s="31" t="s">
        <v>2</v>
      </c>
      <c r="G155" s="58">
        <v>0</v>
      </c>
      <c r="H155" s="58">
        <v>0</v>
      </c>
      <c r="I155" s="58">
        <v>0</v>
      </c>
      <c r="J155" s="56">
        <f t="shared" ref="J155:J156" si="316">I155+H155+G155</f>
        <v>0</v>
      </c>
      <c r="K155" s="59">
        <v>0</v>
      </c>
      <c r="L155" s="59">
        <v>0</v>
      </c>
      <c r="M155" s="59">
        <v>0</v>
      </c>
      <c r="N155" s="57">
        <v>2</v>
      </c>
      <c r="O155" s="58">
        <v>0</v>
      </c>
      <c r="P155" s="58">
        <v>0</v>
      </c>
      <c r="Q155" s="58">
        <v>0</v>
      </c>
      <c r="R155" s="56">
        <f t="shared" ref="R155:R156" si="317">Q155+P155+O155</f>
        <v>0</v>
      </c>
      <c r="S155" s="58">
        <v>0</v>
      </c>
      <c r="T155" s="58">
        <v>0</v>
      </c>
      <c r="U155" s="58">
        <v>0</v>
      </c>
      <c r="V155" s="56">
        <f t="shared" ref="V155:V156" si="318">U155+T155+S155</f>
        <v>0</v>
      </c>
    </row>
    <row r="156" spans="1:33" s="13" customFormat="1" ht="16.8" customHeight="1">
      <c r="A156" s="326"/>
      <c r="B156" s="165"/>
      <c r="C156" s="165"/>
      <c r="D156" s="165"/>
      <c r="E156" s="166"/>
      <c r="F156" s="34" t="s">
        <v>17</v>
      </c>
      <c r="G156" s="35">
        <f>G154+G155</f>
        <v>13.1</v>
      </c>
      <c r="H156" s="35">
        <f t="shared" ref="H156:I156" si="319">H154+H155</f>
        <v>-1.7000000000000002</v>
      </c>
      <c r="I156" s="35">
        <f t="shared" si="319"/>
        <v>-2.4</v>
      </c>
      <c r="J156" s="36">
        <f t="shared" si="316"/>
        <v>9</v>
      </c>
      <c r="K156" s="37">
        <f>K154+K155</f>
        <v>50</v>
      </c>
      <c r="L156" s="37">
        <f t="shared" ref="L156:M156" si="320">L154+L155</f>
        <v>0</v>
      </c>
      <c r="M156" s="37">
        <f t="shared" si="320"/>
        <v>0</v>
      </c>
      <c r="N156" s="159">
        <f t="shared" ref="N156" si="321">M156+L156+K156</f>
        <v>50</v>
      </c>
      <c r="O156" s="35">
        <f>O154+O155</f>
        <v>24.62</v>
      </c>
      <c r="P156" s="35">
        <f t="shared" ref="P156:Q156" si="322">P154+P155</f>
        <v>-0.34</v>
      </c>
      <c r="Q156" s="35">
        <f t="shared" si="322"/>
        <v>-0.48</v>
      </c>
      <c r="R156" s="36">
        <f t="shared" si="317"/>
        <v>23.8</v>
      </c>
      <c r="S156" s="35">
        <f>S154+S155</f>
        <v>13.904999999999999</v>
      </c>
      <c r="T156" s="35">
        <f t="shared" ref="T156:U156" si="323">T154+T155</f>
        <v>-8.5000000000000006E-2</v>
      </c>
      <c r="U156" s="35">
        <f t="shared" si="323"/>
        <v>-0.12</v>
      </c>
      <c r="V156" s="36">
        <f t="shared" si="318"/>
        <v>13.7</v>
      </c>
      <c r="AA156" s="17"/>
      <c r="AB156" s="17"/>
      <c r="AC156" s="17"/>
      <c r="AD156" s="17"/>
      <c r="AE156" s="18"/>
      <c r="AF156" s="18"/>
      <c r="AG156" s="18"/>
    </row>
    <row r="157" spans="1:33" s="15" customFormat="1" ht="16.8" customHeight="1">
      <c r="A157" s="326"/>
      <c r="B157" s="310">
        <v>0</v>
      </c>
      <c r="C157" s="310">
        <v>0</v>
      </c>
      <c r="D157" s="310">
        <v>0</v>
      </c>
      <c r="E157" s="312">
        <f>D157+C157+B157</f>
        <v>0</v>
      </c>
      <c r="F157" s="39" t="s">
        <v>12</v>
      </c>
      <c r="G157" s="169">
        <f>B157*0.1</f>
        <v>0</v>
      </c>
      <c r="H157" s="169">
        <f>C157*0.1</f>
        <v>0</v>
      </c>
      <c r="I157" s="169">
        <f>D157*0.15</f>
        <v>0</v>
      </c>
      <c r="J157" s="169">
        <f>I157+H157+G157</f>
        <v>0</v>
      </c>
      <c r="K157" s="156"/>
      <c r="L157" s="156"/>
      <c r="M157" s="156"/>
      <c r="N157" s="156">
        <f>M157+L157+K157</f>
        <v>0</v>
      </c>
      <c r="O157" s="169">
        <f>B157*0.02</f>
        <v>0</v>
      </c>
      <c r="P157" s="169">
        <f>C157*0.02</f>
        <v>0</v>
      </c>
      <c r="Q157" s="169">
        <f>D157*0.03</f>
        <v>0</v>
      </c>
      <c r="R157" s="169">
        <f>Q157+P157+O157</f>
        <v>0</v>
      </c>
      <c r="S157" s="169">
        <f>B157*0.005</f>
        <v>0</v>
      </c>
      <c r="T157" s="169">
        <f>C157*0.005</f>
        <v>0</v>
      </c>
      <c r="U157" s="169">
        <f>D157*0.0075</f>
        <v>0</v>
      </c>
      <c r="V157" s="169">
        <f>U157+T157+S157</f>
        <v>0</v>
      </c>
      <c r="X157" s="16"/>
      <c r="Y157" s="16"/>
      <c r="Z157" s="16"/>
      <c r="AA157" s="42"/>
      <c r="AB157" s="42"/>
      <c r="AC157" s="42"/>
      <c r="AD157" s="42"/>
      <c r="AE157" s="43"/>
      <c r="AF157" s="43"/>
      <c r="AG157" s="44"/>
    </row>
    <row r="158" spans="1:33" s="16" customFormat="1" ht="16.2" customHeight="1">
      <c r="A158" s="327"/>
      <c r="B158" s="311"/>
      <c r="C158" s="311"/>
      <c r="D158" s="311"/>
      <c r="E158" s="313"/>
      <c r="F158" s="39" t="s">
        <v>13</v>
      </c>
      <c r="G158" s="169">
        <f>G156-G157</f>
        <v>13.1</v>
      </c>
      <c r="H158" s="169">
        <f t="shared" ref="H158:V158" si="324">H156-H157</f>
        <v>-1.7000000000000002</v>
      </c>
      <c r="I158" s="169">
        <f t="shared" si="324"/>
        <v>-2.4</v>
      </c>
      <c r="J158" s="169">
        <f t="shared" si="324"/>
        <v>9</v>
      </c>
      <c r="K158" s="156">
        <f t="shared" si="324"/>
        <v>50</v>
      </c>
      <c r="L158" s="156">
        <f t="shared" si="324"/>
        <v>0</v>
      </c>
      <c r="M158" s="156">
        <f t="shared" si="324"/>
        <v>0</v>
      </c>
      <c r="N158" s="156">
        <f t="shared" si="324"/>
        <v>50</v>
      </c>
      <c r="O158" s="169">
        <f t="shared" si="324"/>
        <v>24.62</v>
      </c>
      <c r="P158" s="169">
        <f t="shared" si="324"/>
        <v>-0.34</v>
      </c>
      <c r="Q158" s="169">
        <f t="shared" si="324"/>
        <v>-0.48</v>
      </c>
      <c r="R158" s="169">
        <f t="shared" si="324"/>
        <v>23.8</v>
      </c>
      <c r="S158" s="169">
        <f t="shared" si="324"/>
        <v>13.904999999999999</v>
      </c>
      <c r="T158" s="169">
        <f t="shared" si="324"/>
        <v>-8.5000000000000006E-2</v>
      </c>
      <c r="U158" s="169">
        <f t="shared" si="324"/>
        <v>-0.12</v>
      </c>
      <c r="V158" s="169">
        <f t="shared" si="324"/>
        <v>13.7</v>
      </c>
      <c r="AA158" s="42"/>
      <c r="AB158" s="42"/>
      <c r="AC158" s="42"/>
      <c r="AD158" s="42"/>
      <c r="AE158" s="43"/>
      <c r="AF158" s="43"/>
      <c r="AG158" s="43"/>
    </row>
    <row r="159" spans="1:33" ht="24" customHeight="1">
      <c r="B159" s="39">
        <f>SUM(B4:B158)</f>
        <v>19</v>
      </c>
      <c r="C159" s="39">
        <f t="shared" ref="C159:D159" si="325">SUM(C4:C158)</f>
        <v>17</v>
      </c>
      <c r="D159" s="39">
        <f t="shared" si="325"/>
        <v>16</v>
      </c>
      <c r="E159" s="39">
        <f>D159+C159+B159</f>
        <v>52</v>
      </c>
      <c r="F159" s="202" t="s">
        <v>246</v>
      </c>
      <c r="G159" s="203">
        <f>G6-G158</f>
        <v>1.9000000000000004</v>
      </c>
      <c r="H159" s="203">
        <f t="shared" ref="H159:V159" si="326">H6-H158</f>
        <v>1.7000000000000002</v>
      </c>
      <c r="I159" s="203">
        <f t="shared" si="326"/>
        <v>2.4</v>
      </c>
      <c r="J159" s="203">
        <f t="shared" si="326"/>
        <v>6</v>
      </c>
      <c r="K159" s="203">
        <f t="shared" si="326"/>
        <v>0</v>
      </c>
      <c r="L159" s="203">
        <f t="shared" si="326"/>
        <v>0</v>
      </c>
      <c r="M159" s="203">
        <f t="shared" si="326"/>
        <v>0</v>
      </c>
      <c r="N159" s="203">
        <f t="shared" si="326"/>
        <v>0</v>
      </c>
      <c r="O159" s="203">
        <f t="shared" si="326"/>
        <v>0.37999999999999901</v>
      </c>
      <c r="P159" s="203">
        <f t="shared" si="326"/>
        <v>0.34</v>
      </c>
      <c r="Q159" s="203">
        <f t="shared" si="326"/>
        <v>0.48</v>
      </c>
      <c r="R159" s="203">
        <f t="shared" si="326"/>
        <v>1.1999999999999993</v>
      </c>
      <c r="S159" s="203">
        <f t="shared" si="326"/>
        <v>9.5000000000000639E-2</v>
      </c>
      <c r="T159" s="203">
        <f t="shared" si="326"/>
        <v>8.5000000000000006E-2</v>
      </c>
      <c r="U159" s="203">
        <f t="shared" si="326"/>
        <v>0.12</v>
      </c>
      <c r="V159" s="203">
        <f t="shared" si="326"/>
        <v>0.30000000000000071</v>
      </c>
    </row>
    <row r="160" spans="1:33">
      <c r="G160" s="322">
        <f>G159+H159</f>
        <v>3.6000000000000005</v>
      </c>
      <c r="H160" s="322"/>
      <c r="O160" s="322">
        <f>O159+P159</f>
        <v>0.71999999999999909</v>
      </c>
      <c r="P160" s="322"/>
      <c r="S160" s="322">
        <f>S159+T159</f>
        <v>0.18000000000000066</v>
      </c>
      <c r="T160" s="322"/>
    </row>
    <row r="162" spans="1:33" s="13" customFormat="1" ht="31.8" customHeight="1">
      <c r="A162" s="68"/>
      <c r="F162" s="45" t="s">
        <v>4</v>
      </c>
      <c r="G162" s="321" t="s">
        <v>19</v>
      </c>
      <c r="H162" s="321"/>
      <c r="I162" s="46" t="s">
        <v>23</v>
      </c>
      <c r="J162" s="47" t="s">
        <v>27</v>
      </c>
      <c r="K162" s="48"/>
      <c r="L162" s="48"/>
      <c r="M162" s="48"/>
      <c r="N162" s="48"/>
      <c r="O162" s="14"/>
      <c r="P162" s="317" t="s">
        <v>234</v>
      </c>
      <c r="Q162" s="317"/>
      <c r="R162" s="49"/>
      <c r="S162" s="49"/>
      <c r="X162" s="17"/>
      <c r="Y162" s="17"/>
      <c r="Z162" s="17"/>
      <c r="AA162" s="17"/>
      <c r="AB162" s="18"/>
      <c r="AC162" s="18"/>
      <c r="AD162" s="18"/>
    </row>
    <row r="163" spans="1:33" ht="35.4" customHeight="1">
      <c r="E163" s="50"/>
      <c r="F163" s="51" t="s">
        <v>41</v>
      </c>
      <c r="G163" s="48" t="s">
        <v>43</v>
      </c>
      <c r="H163" s="48" t="s">
        <v>42</v>
      </c>
      <c r="I163" s="48" t="s">
        <v>42</v>
      </c>
      <c r="J163" s="155" t="s">
        <v>42</v>
      </c>
      <c r="K163" s="48"/>
      <c r="L163" s="48"/>
      <c r="M163" s="48" t="s">
        <v>43</v>
      </c>
      <c r="N163" s="48" t="s">
        <v>42</v>
      </c>
      <c r="P163" s="319" t="s">
        <v>42</v>
      </c>
      <c r="Q163" s="319"/>
      <c r="R163" s="14"/>
      <c r="S163" s="14"/>
      <c r="T163" s="14"/>
      <c r="U163" s="13"/>
      <c r="V163" s="13"/>
      <c r="W163" s="13"/>
      <c r="X163" s="17"/>
      <c r="Y163" s="17"/>
      <c r="Z163" s="17"/>
      <c r="AB163" s="18"/>
      <c r="AC163" s="18"/>
      <c r="AD163" s="19"/>
      <c r="AE163" s="14"/>
      <c r="AF163" s="14"/>
      <c r="AG163" s="14"/>
    </row>
    <row r="164" spans="1:33" ht="20.399999999999999" customHeight="1">
      <c r="F164" s="52" t="s">
        <v>15</v>
      </c>
      <c r="G164" s="53">
        <f>B159*0.002</f>
        <v>3.7999999999999999E-2</v>
      </c>
      <c r="H164" s="33">
        <f>G164*0.04</f>
        <v>1.5200000000000001E-3</v>
      </c>
      <c r="I164" s="33">
        <f>B159*1.8</f>
        <v>34.200000000000003</v>
      </c>
      <c r="J164" s="33">
        <f>B159*0.55</f>
        <v>10.450000000000001</v>
      </c>
      <c r="K164" s="53"/>
      <c r="L164" s="53"/>
      <c r="M164" s="53"/>
      <c r="N164" s="53"/>
      <c r="P164" s="318">
        <f>I164+J164</f>
        <v>44.650000000000006</v>
      </c>
      <c r="Q164" s="318"/>
      <c r="R164" s="14"/>
      <c r="S164" s="14"/>
      <c r="T164" s="14"/>
      <c r="U164" s="13"/>
      <c r="V164" s="13"/>
      <c r="W164" s="13"/>
      <c r="X164" s="17"/>
      <c r="Y164" s="17"/>
      <c r="Z164" s="17"/>
      <c r="AB164" s="18"/>
      <c r="AC164" s="18"/>
      <c r="AD164" s="19"/>
      <c r="AE164" s="14"/>
      <c r="AF164" s="14"/>
      <c r="AG164" s="14"/>
    </row>
    <row r="165" spans="1:33" ht="20.399999999999999" customHeight="1">
      <c r="F165" s="54" t="s">
        <v>9</v>
      </c>
      <c r="G165" s="53">
        <f>C159*0.002</f>
        <v>3.4000000000000002E-2</v>
      </c>
      <c r="H165" s="33">
        <f>G165*0.04</f>
        <v>1.3600000000000001E-3</v>
      </c>
      <c r="I165" s="33">
        <f>C159*1.8</f>
        <v>30.6</v>
      </c>
      <c r="J165" s="33">
        <f>C159*0.55</f>
        <v>9.3500000000000014</v>
      </c>
      <c r="K165" s="53"/>
      <c r="L165" s="53"/>
      <c r="M165" s="53"/>
      <c r="N165" s="53"/>
      <c r="P165" s="318">
        <f>I165+J165</f>
        <v>39.950000000000003</v>
      </c>
      <c r="Q165" s="318"/>
      <c r="R165" s="14"/>
      <c r="S165" s="14"/>
      <c r="T165" s="14"/>
      <c r="U165" s="13"/>
      <c r="V165" s="13"/>
      <c r="W165" s="13"/>
      <c r="X165" s="17"/>
      <c r="Y165" s="17"/>
      <c r="Z165" s="17"/>
      <c r="AB165" s="18"/>
      <c r="AC165" s="18"/>
      <c r="AD165" s="19"/>
      <c r="AE165" s="14"/>
      <c r="AF165" s="14"/>
      <c r="AG165" s="14"/>
    </row>
    <row r="166" spans="1:33" ht="20.399999999999999" customHeight="1">
      <c r="F166" s="54" t="s">
        <v>18</v>
      </c>
      <c r="G166" s="53">
        <f>D159*0.004</f>
        <v>6.4000000000000001E-2</v>
      </c>
      <c r="H166" s="33">
        <f>G166*0.08</f>
        <v>5.1200000000000004E-3</v>
      </c>
      <c r="I166" s="33">
        <f>D159*2.7</f>
        <v>43.2</v>
      </c>
      <c r="J166" s="33">
        <f>D159*0.77</f>
        <v>12.32</v>
      </c>
      <c r="K166" s="53"/>
      <c r="L166" s="53"/>
      <c r="M166" s="53"/>
      <c r="N166" s="53"/>
      <c r="P166" s="318">
        <f>I166+J166</f>
        <v>55.52</v>
      </c>
      <c r="Q166" s="318"/>
      <c r="U166" s="14"/>
      <c r="V166" s="14"/>
    </row>
    <row r="167" spans="1:33" ht="21" customHeight="1">
      <c r="F167" s="55" t="s">
        <v>10</v>
      </c>
      <c r="G167" s="164">
        <f>G166+G165+G164</f>
        <v>0.13600000000000001</v>
      </c>
      <c r="H167" s="163">
        <f t="shared" ref="H167:N167" si="327">H166+H165+H164</f>
        <v>8.0000000000000002E-3</v>
      </c>
      <c r="I167" s="163">
        <f t="shared" si="327"/>
        <v>108.00000000000001</v>
      </c>
      <c r="J167" s="163">
        <f t="shared" si="327"/>
        <v>32.120000000000005</v>
      </c>
      <c r="K167" s="38">
        <f t="shared" si="327"/>
        <v>0</v>
      </c>
      <c r="L167" s="38">
        <f t="shared" si="327"/>
        <v>0</v>
      </c>
      <c r="M167" s="38">
        <f t="shared" si="327"/>
        <v>0</v>
      </c>
      <c r="N167" s="38">
        <f t="shared" si="327"/>
        <v>0</v>
      </c>
      <c r="P167" s="320">
        <f>P164+P165+P166</f>
        <v>140.12</v>
      </c>
      <c r="Q167" s="320"/>
      <c r="U167" s="14"/>
      <c r="V167" s="14"/>
    </row>
    <row r="169" spans="1:33" ht="14.4" customHeight="1">
      <c r="C169" s="309" t="s">
        <v>228</v>
      </c>
      <c r="D169" s="309"/>
      <c r="E169" s="309"/>
      <c r="F169" s="62">
        <f>H167</f>
        <v>8.0000000000000002E-3</v>
      </c>
    </row>
    <row r="170" spans="1:33">
      <c r="C170" s="309" t="s">
        <v>229</v>
      </c>
      <c r="D170" s="309"/>
      <c r="E170" s="309"/>
      <c r="F170" s="170">
        <v>0</v>
      </c>
    </row>
    <row r="171" spans="1:33">
      <c r="C171" s="309" t="s">
        <v>230</v>
      </c>
      <c r="D171" s="309"/>
      <c r="E171" s="309"/>
      <c r="F171" s="170">
        <v>0</v>
      </c>
    </row>
    <row r="172" spans="1:33">
      <c r="C172" s="314" t="s">
        <v>231</v>
      </c>
      <c r="D172" s="314"/>
      <c r="E172" s="314"/>
      <c r="F172" s="162">
        <f>F171+F170+F169</f>
        <v>8.0000000000000002E-3</v>
      </c>
    </row>
  </sheetData>
  <sheetProtection password="C9D8" sheet="1" objects="1" scenarios="1"/>
  <mergeCells count="197">
    <mergeCell ref="AE47:AG47"/>
    <mergeCell ref="Y41:Y42"/>
    <mergeCell ref="Z41:Z42"/>
    <mergeCell ref="AA41:AA42"/>
    <mergeCell ref="AB41:AB42"/>
    <mergeCell ref="B4:E5"/>
    <mergeCell ref="R1:V1"/>
    <mergeCell ref="X41:X42"/>
    <mergeCell ref="Y2:Y3"/>
    <mergeCell ref="Z2:Z3"/>
    <mergeCell ref="X2:X3"/>
    <mergeCell ref="B1:C1"/>
    <mergeCell ref="D1:P1"/>
    <mergeCell ref="X1:AA1"/>
    <mergeCell ref="AC41:AC42"/>
    <mergeCell ref="X40:AC40"/>
    <mergeCell ref="AG2:AG3"/>
    <mergeCell ref="AA2:AE2"/>
    <mergeCell ref="C32:C33"/>
    <mergeCell ref="D32:D33"/>
    <mergeCell ref="E32:E33"/>
    <mergeCell ref="Y36:AD36"/>
    <mergeCell ref="B47:B48"/>
    <mergeCell ref="C47:C48"/>
    <mergeCell ref="A154:A158"/>
    <mergeCell ref="B157:B158"/>
    <mergeCell ref="C157:C158"/>
    <mergeCell ref="D157:D158"/>
    <mergeCell ref="E157:E158"/>
    <mergeCell ref="B152:B153"/>
    <mergeCell ref="C152:C153"/>
    <mergeCell ref="D152:D153"/>
    <mergeCell ref="E152:E153"/>
    <mergeCell ref="A149:A153"/>
    <mergeCell ref="B147:B148"/>
    <mergeCell ref="C147:C148"/>
    <mergeCell ref="D147:D148"/>
    <mergeCell ref="E147:E148"/>
    <mergeCell ref="A144:A148"/>
    <mergeCell ref="B142:B143"/>
    <mergeCell ref="C142:C143"/>
    <mergeCell ref="D142:D143"/>
    <mergeCell ref="E142:E143"/>
    <mergeCell ref="A139:A143"/>
    <mergeCell ref="B137:B138"/>
    <mergeCell ref="C137:C138"/>
    <mergeCell ref="D137:D138"/>
    <mergeCell ref="E137:E138"/>
    <mergeCell ref="A134:A138"/>
    <mergeCell ref="B132:B133"/>
    <mergeCell ref="C132:C133"/>
    <mergeCell ref="D132:D133"/>
    <mergeCell ref="E132:E133"/>
    <mergeCell ref="A129:A133"/>
    <mergeCell ref="B127:B128"/>
    <mergeCell ref="C127:C128"/>
    <mergeCell ref="D127:D128"/>
    <mergeCell ref="E127:E128"/>
    <mergeCell ref="A124:A128"/>
    <mergeCell ref="B122:B123"/>
    <mergeCell ref="C122:C123"/>
    <mergeCell ref="D122:D123"/>
    <mergeCell ref="E122:E123"/>
    <mergeCell ref="A119:A123"/>
    <mergeCell ref="B117:B118"/>
    <mergeCell ref="C117:C118"/>
    <mergeCell ref="D117:D118"/>
    <mergeCell ref="E117:E118"/>
    <mergeCell ref="A114:A118"/>
    <mergeCell ref="B112:B113"/>
    <mergeCell ref="C112:C113"/>
    <mergeCell ref="D112:D113"/>
    <mergeCell ref="E112:E113"/>
    <mergeCell ref="A109:A113"/>
    <mergeCell ref="B107:B108"/>
    <mergeCell ref="C107:C108"/>
    <mergeCell ref="D107:D108"/>
    <mergeCell ref="E107:E108"/>
    <mergeCell ref="A104:A108"/>
    <mergeCell ref="B102:B103"/>
    <mergeCell ref="C102:C103"/>
    <mergeCell ref="D102:D103"/>
    <mergeCell ref="E102:E103"/>
    <mergeCell ref="A99:A103"/>
    <mergeCell ref="B97:B98"/>
    <mergeCell ref="C97:C98"/>
    <mergeCell ref="D97:D98"/>
    <mergeCell ref="E97:E98"/>
    <mergeCell ref="A94:A98"/>
    <mergeCell ref="B92:B93"/>
    <mergeCell ref="C92:C93"/>
    <mergeCell ref="D92:D93"/>
    <mergeCell ref="E92:E93"/>
    <mergeCell ref="A89:A93"/>
    <mergeCell ref="B87:B88"/>
    <mergeCell ref="C87:C88"/>
    <mergeCell ref="D87:D88"/>
    <mergeCell ref="E87:E88"/>
    <mergeCell ref="A84:A88"/>
    <mergeCell ref="B82:B83"/>
    <mergeCell ref="C82:C83"/>
    <mergeCell ref="D82:D83"/>
    <mergeCell ref="E82:E83"/>
    <mergeCell ref="A79:A83"/>
    <mergeCell ref="B77:B78"/>
    <mergeCell ref="C77:C78"/>
    <mergeCell ref="D77:D78"/>
    <mergeCell ref="E77:E78"/>
    <mergeCell ref="A74:A78"/>
    <mergeCell ref="B72:B73"/>
    <mergeCell ref="C72:C73"/>
    <mergeCell ref="D72:D73"/>
    <mergeCell ref="E72:E73"/>
    <mergeCell ref="A69:A73"/>
    <mergeCell ref="A39:A43"/>
    <mergeCell ref="B67:B68"/>
    <mergeCell ref="C67:C68"/>
    <mergeCell ref="D67:D68"/>
    <mergeCell ref="E67:E68"/>
    <mergeCell ref="A64:A68"/>
    <mergeCell ref="B62:B63"/>
    <mergeCell ref="C62:C63"/>
    <mergeCell ref="D62:D63"/>
    <mergeCell ref="E62:E63"/>
    <mergeCell ref="A59:A63"/>
    <mergeCell ref="B12:B13"/>
    <mergeCell ref="C12:C13"/>
    <mergeCell ref="D12:D13"/>
    <mergeCell ref="E12:E13"/>
    <mergeCell ref="B57:B58"/>
    <mergeCell ref="C57:C58"/>
    <mergeCell ref="D57:D58"/>
    <mergeCell ref="E57:E58"/>
    <mergeCell ref="A54:A58"/>
    <mergeCell ref="B52:B53"/>
    <mergeCell ref="C52:C53"/>
    <mergeCell ref="D52:D53"/>
    <mergeCell ref="E52:E53"/>
    <mergeCell ref="A49:A53"/>
    <mergeCell ref="A24:A28"/>
    <mergeCell ref="B37:B38"/>
    <mergeCell ref="C37:C38"/>
    <mergeCell ref="D37:D38"/>
    <mergeCell ref="E37:E38"/>
    <mergeCell ref="A34:A38"/>
    <mergeCell ref="B32:B33"/>
    <mergeCell ref="A29:A33"/>
    <mergeCell ref="A44:A48"/>
    <mergeCell ref="B42:B43"/>
    <mergeCell ref="C169:E169"/>
    <mergeCell ref="S2:V2"/>
    <mergeCell ref="B2:E2"/>
    <mergeCell ref="G2:J2"/>
    <mergeCell ref="K2:N2"/>
    <mergeCell ref="O2:R2"/>
    <mergeCell ref="E22:E23"/>
    <mergeCell ref="A19:A23"/>
    <mergeCell ref="B17:B18"/>
    <mergeCell ref="C17:C18"/>
    <mergeCell ref="D17:D18"/>
    <mergeCell ref="B22:B23"/>
    <mergeCell ref="C22:C23"/>
    <mergeCell ref="D22:D23"/>
    <mergeCell ref="A14:A18"/>
    <mergeCell ref="A9:A13"/>
    <mergeCell ref="A2:A3"/>
    <mergeCell ref="B7:B8"/>
    <mergeCell ref="D7:D8"/>
    <mergeCell ref="E7:E8"/>
    <mergeCell ref="C7:C8"/>
    <mergeCell ref="A4:A8"/>
    <mergeCell ref="E17:E18"/>
    <mergeCell ref="F2:F3"/>
    <mergeCell ref="C170:E170"/>
    <mergeCell ref="B27:B28"/>
    <mergeCell ref="C27:C28"/>
    <mergeCell ref="D27:D28"/>
    <mergeCell ref="E27:E28"/>
    <mergeCell ref="C171:E171"/>
    <mergeCell ref="C172:E172"/>
    <mergeCell ref="X37:AB37"/>
    <mergeCell ref="X38:AB38"/>
    <mergeCell ref="P162:Q162"/>
    <mergeCell ref="P164:Q164"/>
    <mergeCell ref="P165:Q165"/>
    <mergeCell ref="P166:Q166"/>
    <mergeCell ref="P163:Q163"/>
    <mergeCell ref="P167:Q167"/>
    <mergeCell ref="G162:H162"/>
    <mergeCell ref="D47:D48"/>
    <mergeCell ref="E47:E48"/>
    <mergeCell ref="G160:H160"/>
    <mergeCell ref="O160:P160"/>
    <mergeCell ref="S160:T160"/>
    <mergeCell ref="C42:C43"/>
    <mergeCell ref="D42:D43"/>
    <mergeCell ref="E42:E43"/>
  </mergeCells>
  <hyperlinks>
    <hyperlink ref="X1" r:id="rId1"/>
  </hyperlinks>
  <pageMargins left="0.53" right="0.12" top="0.28000000000000003" bottom="0.17" header="0.18" footer="0.09"/>
  <pageSetup scale="8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2"/>
  <sheetViews>
    <sheetView topLeftCell="A38" workbookViewId="0">
      <selection activeCell="M21" sqref="M21:N21"/>
    </sheetView>
  </sheetViews>
  <sheetFormatPr defaultRowHeight="14.4"/>
  <cols>
    <col min="1" max="1" width="8.33203125" style="78" customWidth="1"/>
    <col min="2" max="2" width="24.109375" style="78" customWidth="1"/>
    <col min="3" max="3" width="10.77734375" style="78" customWidth="1"/>
    <col min="4" max="4" width="7.21875" style="78" customWidth="1"/>
    <col min="5" max="6" width="9.21875" style="78" customWidth="1"/>
    <col min="7" max="7" width="7.44140625" style="78" customWidth="1"/>
    <col min="8" max="9" width="9.6640625" style="78" customWidth="1"/>
    <col min="10" max="10" width="9.21875" style="78" customWidth="1"/>
    <col min="11" max="11" width="9" style="78" customWidth="1"/>
    <col min="12" max="12" width="8.33203125" style="78" customWidth="1"/>
    <col min="13" max="13" width="9.109375" style="78" customWidth="1"/>
    <col min="14" max="14" width="8.88671875" style="78" customWidth="1"/>
    <col min="15" max="16384" width="8.88671875" style="78"/>
  </cols>
  <sheetData>
    <row r="1" spans="1:14" ht="17.399999999999999" customHeight="1">
      <c r="A1" s="363" t="s">
        <v>244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</row>
    <row r="2" spans="1:14" ht="18.600000000000001" customHeight="1">
      <c r="A2" s="363" t="s">
        <v>63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</row>
    <row r="3" spans="1:14" ht="15.6">
      <c r="A3" s="363" t="s">
        <v>64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</row>
    <row r="4" spans="1:14" ht="10.8" customHeight="1">
      <c r="A4" s="363" t="s">
        <v>65</v>
      </c>
      <c r="B4" s="363"/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</row>
    <row r="5" spans="1:14" ht="20.399999999999999">
      <c r="A5" s="383" t="s">
        <v>66</v>
      </c>
      <c r="B5" s="383"/>
      <c r="C5" s="383"/>
      <c r="D5" s="383"/>
      <c r="E5" s="384" t="s">
        <v>236</v>
      </c>
      <c r="F5" s="384"/>
      <c r="G5" s="384"/>
      <c r="H5" s="384"/>
      <c r="I5" s="384"/>
      <c r="J5" s="385"/>
      <c r="K5" s="385"/>
      <c r="L5" s="385"/>
      <c r="M5" s="385"/>
      <c r="N5" s="385"/>
    </row>
    <row r="6" spans="1:14" ht="24.6">
      <c r="A6" s="372" t="s">
        <v>67</v>
      </c>
      <c r="B6" s="372"/>
      <c r="C6" s="372"/>
      <c r="D6" s="372"/>
      <c r="E6" s="372"/>
      <c r="F6" s="372"/>
      <c r="G6" s="373"/>
      <c r="H6" s="373"/>
      <c r="I6" s="373"/>
      <c r="J6" s="373"/>
      <c r="K6" s="373"/>
      <c r="L6" s="373"/>
      <c r="M6" s="373"/>
      <c r="N6" s="373"/>
    </row>
    <row r="7" spans="1:14" ht="18.600000000000001">
      <c r="A7" s="374" t="s">
        <v>68</v>
      </c>
      <c r="B7" s="374"/>
      <c r="C7" s="374"/>
      <c r="D7" s="374"/>
      <c r="E7" s="374"/>
      <c r="F7" s="374"/>
      <c r="G7" s="375" t="s">
        <v>212</v>
      </c>
      <c r="H7" s="376"/>
      <c r="I7" s="376"/>
      <c r="J7" s="377"/>
      <c r="K7" s="378" t="s">
        <v>69</v>
      </c>
      <c r="L7" s="378"/>
      <c r="M7" s="378"/>
      <c r="N7" s="378"/>
    </row>
    <row r="8" spans="1:14" ht="17.399999999999999">
      <c r="A8" s="374" t="s">
        <v>70</v>
      </c>
      <c r="B8" s="379"/>
      <c r="C8" s="379"/>
      <c r="D8" s="379"/>
      <c r="E8" s="379"/>
      <c r="F8" s="379"/>
      <c r="G8" s="380" t="s">
        <v>71</v>
      </c>
      <c r="H8" s="381"/>
      <c r="I8" s="381"/>
      <c r="J8" s="381"/>
      <c r="K8" s="381"/>
      <c r="L8" s="381"/>
      <c r="M8" s="381"/>
      <c r="N8" s="382"/>
    </row>
    <row r="9" spans="1:14">
      <c r="A9" s="364"/>
      <c r="B9" s="367" t="s">
        <v>72</v>
      </c>
      <c r="C9" s="367"/>
      <c r="D9" s="367"/>
      <c r="E9" s="367"/>
      <c r="F9" s="368" t="s">
        <v>73</v>
      </c>
      <c r="G9" s="368"/>
      <c r="H9" s="368"/>
      <c r="I9" s="369" t="s">
        <v>74</v>
      </c>
      <c r="J9" s="369"/>
      <c r="K9" s="369"/>
      <c r="L9" s="370" t="s">
        <v>75</v>
      </c>
      <c r="M9" s="370"/>
      <c r="N9" s="370"/>
    </row>
    <row r="10" spans="1:14" ht="19.8" customHeight="1">
      <c r="A10" s="365"/>
      <c r="B10" s="367"/>
      <c r="C10" s="367"/>
      <c r="D10" s="367"/>
      <c r="E10" s="367"/>
      <c r="F10" s="368"/>
      <c r="G10" s="368"/>
      <c r="H10" s="368"/>
      <c r="I10" s="369"/>
      <c r="J10" s="369"/>
      <c r="K10" s="369"/>
      <c r="L10" s="370"/>
      <c r="M10" s="370"/>
      <c r="N10" s="370"/>
    </row>
    <row r="11" spans="1:14" ht="18.600000000000001" customHeight="1">
      <c r="A11" s="366"/>
      <c r="B11" s="118"/>
      <c r="C11" s="371" t="s">
        <v>76</v>
      </c>
      <c r="D11" s="371"/>
      <c r="E11" s="371"/>
      <c r="F11" s="371" t="s">
        <v>77</v>
      </c>
      <c r="G11" s="371"/>
      <c r="H11" s="371"/>
      <c r="I11" s="371" t="s">
        <v>78</v>
      </c>
      <c r="J11" s="371"/>
      <c r="K11" s="371"/>
      <c r="L11" s="368"/>
      <c r="M11" s="368"/>
      <c r="N11" s="368"/>
    </row>
    <row r="12" spans="1:14" ht="29.4" customHeight="1">
      <c r="A12" s="79"/>
      <c r="B12" s="119" t="s">
        <v>79</v>
      </c>
      <c r="C12" s="120" t="s">
        <v>237</v>
      </c>
      <c r="D12" s="121" t="s">
        <v>108</v>
      </c>
      <c r="E12" s="94" t="s">
        <v>80</v>
      </c>
      <c r="F12" s="122" t="s">
        <v>238</v>
      </c>
      <c r="G12" s="121" t="s">
        <v>108</v>
      </c>
      <c r="H12" s="94" t="s">
        <v>80</v>
      </c>
      <c r="I12" s="94" t="s">
        <v>239</v>
      </c>
      <c r="J12" s="121" t="s">
        <v>108</v>
      </c>
      <c r="K12" s="94" t="s">
        <v>80</v>
      </c>
      <c r="L12" s="122" t="s">
        <v>240</v>
      </c>
      <c r="M12" s="121" t="s">
        <v>108</v>
      </c>
      <c r="N12" s="94" t="s">
        <v>80</v>
      </c>
    </row>
    <row r="13" spans="1:14" ht="15.6">
      <c r="A13" s="80"/>
      <c r="B13" s="173">
        <v>0</v>
      </c>
      <c r="C13" s="173">
        <v>0</v>
      </c>
      <c r="D13" s="173">
        <v>0</v>
      </c>
      <c r="E13" s="123">
        <f>B13+C13+D13</f>
        <v>0</v>
      </c>
      <c r="F13" s="173">
        <v>0</v>
      </c>
      <c r="G13" s="173">
        <v>0</v>
      </c>
      <c r="H13" s="123">
        <f>F13+G13</f>
        <v>0</v>
      </c>
      <c r="I13" s="173">
        <v>0</v>
      </c>
      <c r="J13" s="173">
        <v>0</v>
      </c>
      <c r="K13" s="123">
        <f>I13+J13</f>
        <v>0</v>
      </c>
      <c r="L13" s="173">
        <f>C13-F13-I13</f>
        <v>0</v>
      </c>
      <c r="M13" s="173">
        <f>D13-G13-J13</f>
        <v>0</v>
      </c>
      <c r="N13" s="123">
        <f>L13+M13</f>
        <v>0</v>
      </c>
    </row>
    <row r="14" spans="1:14" ht="21.6" customHeight="1">
      <c r="A14" s="396" t="s">
        <v>81</v>
      </c>
      <c r="B14" s="397"/>
      <c r="C14" s="397"/>
      <c r="D14" s="397"/>
      <c r="E14" s="397"/>
      <c r="F14" s="397"/>
      <c r="G14" s="397"/>
      <c r="H14" s="397"/>
      <c r="I14" s="397"/>
      <c r="J14" s="397"/>
      <c r="K14" s="397"/>
      <c r="L14" s="397"/>
      <c r="M14" s="397"/>
      <c r="N14" s="398"/>
    </row>
    <row r="15" spans="1:14" ht="20.399999999999999">
      <c r="A15" s="399" t="s">
        <v>82</v>
      </c>
      <c r="B15" s="399"/>
      <c r="C15" s="399"/>
      <c r="D15" s="399"/>
      <c r="E15" s="399"/>
      <c r="F15" s="399"/>
      <c r="G15" s="399"/>
      <c r="H15" s="174"/>
      <c r="I15" s="400" t="s">
        <v>83</v>
      </c>
      <c r="J15" s="400"/>
      <c r="K15" s="400"/>
      <c r="L15" s="400"/>
      <c r="M15" s="400"/>
      <c r="N15" s="400"/>
    </row>
    <row r="16" spans="1:14" ht="7.2" customHeight="1">
      <c r="A16" s="401"/>
      <c r="B16" s="401"/>
      <c r="C16" s="401"/>
      <c r="D16" s="401"/>
      <c r="E16" s="401"/>
      <c r="F16" s="401"/>
      <c r="G16" s="401"/>
      <c r="H16" s="401"/>
      <c r="I16" s="401"/>
      <c r="J16" s="401"/>
      <c r="K16" s="401"/>
      <c r="L16" s="401"/>
      <c r="M16" s="401"/>
      <c r="N16" s="401"/>
    </row>
    <row r="17" spans="1:18" ht="18.600000000000001" customHeight="1">
      <c r="A17" s="386" t="s">
        <v>84</v>
      </c>
      <c r="B17" s="386"/>
      <c r="C17" s="386"/>
      <c r="D17" s="386"/>
      <c r="E17" s="386"/>
      <c r="F17" s="386"/>
      <c r="G17" s="386"/>
      <c r="H17" s="386"/>
      <c r="I17" s="386"/>
      <c r="J17" s="374" t="s">
        <v>85</v>
      </c>
      <c r="K17" s="374"/>
      <c r="L17" s="374"/>
      <c r="M17" s="402" t="s">
        <v>86</v>
      </c>
      <c r="N17" s="402"/>
    </row>
    <row r="18" spans="1:18">
      <c r="A18" s="386" t="s">
        <v>87</v>
      </c>
      <c r="B18" s="386"/>
      <c r="C18" s="386"/>
      <c r="D18" s="386"/>
      <c r="E18" s="386"/>
      <c r="F18" s="386"/>
      <c r="G18" s="386"/>
      <c r="H18" s="386"/>
      <c r="I18" s="386"/>
      <c r="J18" s="387" t="s">
        <v>88</v>
      </c>
      <c r="K18" s="387"/>
      <c r="L18" s="387"/>
      <c r="M18" s="387"/>
      <c r="N18" s="387"/>
    </row>
    <row r="19" spans="1:18" ht="6.6" customHeight="1">
      <c r="A19" s="386"/>
      <c r="B19" s="386"/>
      <c r="C19" s="386"/>
      <c r="D19" s="386"/>
      <c r="E19" s="386"/>
      <c r="F19" s="386"/>
      <c r="G19" s="386"/>
      <c r="H19" s="386"/>
      <c r="I19" s="386"/>
      <c r="J19" s="387"/>
      <c r="K19" s="387"/>
      <c r="L19" s="387"/>
      <c r="M19" s="387"/>
      <c r="N19" s="387"/>
    </row>
    <row r="20" spans="1:18" ht="15.6" customHeight="1">
      <c r="A20" s="388" t="s">
        <v>89</v>
      </c>
      <c r="B20" s="389"/>
      <c r="C20" s="389"/>
      <c r="D20" s="389"/>
      <c r="E20" s="389"/>
      <c r="F20" s="389"/>
      <c r="G20" s="390"/>
      <c r="H20" s="391" t="s">
        <v>90</v>
      </c>
      <c r="I20" s="392"/>
      <c r="J20" s="392"/>
      <c r="K20" s="392"/>
      <c r="L20" s="392"/>
      <c r="M20" s="392"/>
      <c r="N20" s="393"/>
    </row>
    <row r="21" spans="1:18" ht="52.8">
      <c r="A21" s="124" t="s">
        <v>72</v>
      </c>
      <c r="B21" s="125" t="s">
        <v>79</v>
      </c>
      <c r="C21" s="126" t="s">
        <v>91</v>
      </c>
      <c r="D21" s="107" t="s">
        <v>92</v>
      </c>
      <c r="E21" s="107">
        <v>8</v>
      </c>
      <c r="F21" s="127" t="s">
        <v>93</v>
      </c>
      <c r="G21" s="81" t="s">
        <v>80</v>
      </c>
      <c r="H21" s="125" t="s">
        <v>79</v>
      </c>
      <c r="I21" s="126" t="s">
        <v>91</v>
      </c>
      <c r="J21" s="107" t="s">
        <v>92</v>
      </c>
      <c r="K21" s="107">
        <v>8</v>
      </c>
      <c r="L21" s="107" t="s">
        <v>93</v>
      </c>
      <c r="M21" s="394" t="s">
        <v>80</v>
      </c>
      <c r="N21" s="394"/>
    </row>
    <row r="22" spans="1:18" ht="18">
      <c r="A22" s="126" t="s">
        <v>94</v>
      </c>
      <c r="B22" s="75">
        <v>0</v>
      </c>
      <c r="C22" s="175">
        <v>0</v>
      </c>
      <c r="D22" s="176">
        <v>0</v>
      </c>
      <c r="E22" s="176">
        <v>0</v>
      </c>
      <c r="F22" s="176">
        <v>0</v>
      </c>
      <c r="G22" s="81">
        <f>B22+C22+D22+E22+F22</f>
        <v>0</v>
      </c>
      <c r="H22" s="177">
        <v>0</v>
      </c>
      <c r="I22" s="178">
        <v>0</v>
      </c>
      <c r="J22" s="179">
        <v>0</v>
      </c>
      <c r="K22" s="179">
        <v>0</v>
      </c>
      <c r="L22" s="179">
        <v>0</v>
      </c>
      <c r="M22" s="395">
        <f>L22+K22+J22+I22+H22</f>
        <v>0</v>
      </c>
      <c r="N22" s="395"/>
    </row>
    <row r="23" spans="1:18" ht="18">
      <c r="A23" s="126" t="s">
        <v>95</v>
      </c>
      <c r="B23" s="75">
        <v>0</v>
      </c>
      <c r="C23" s="175"/>
      <c r="D23" s="176"/>
      <c r="E23" s="176">
        <v>0</v>
      </c>
      <c r="F23" s="176">
        <v>0</v>
      </c>
      <c r="G23" s="81">
        <f t="shared" ref="G23" si="0">B23+C23+D23+E23+F23</f>
        <v>0</v>
      </c>
      <c r="H23" s="177">
        <v>0</v>
      </c>
      <c r="I23" s="178">
        <v>0</v>
      </c>
      <c r="J23" s="179">
        <v>0</v>
      </c>
      <c r="K23" s="179">
        <v>0</v>
      </c>
      <c r="L23" s="179">
        <v>0</v>
      </c>
      <c r="M23" s="395">
        <f t="shared" ref="M23:M24" si="1">L23+K23+J23+I23+H23</f>
        <v>0</v>
      </c>
      <c r="N23" s="395"/>
    </row>
    <row r="24" spans="1:18" ht="19.2" customHeight="1">
      <c r="A24" s="128" t="s">
        <v>80</v>
      </c>
      <c r="B24" s="129">
        <f>B23+B22</f>
        <v>0</v>
      </c>
      <c r="C24" s="129">
        <f t="shared" ref="C24:G24" si="2">C23+C22</f>
        <v>0</v>
      </c>
      <c r="D24" s="129">
        <f t="shared" si="2"/>
        <v>0</v>
      </c>
      <c r="E24" s="129">
        <f t="shared" si="2"/>
        <v>0</v>
      </c>
      <c r="F24" s="129">
        <f t="shared" si="2"/>
        <v>0</v>
      </c>
      <c r="G24" s="129">
        <f t="shared" si="2"/>
        <v>0</v>
      </c>
      <c r="H24" s="154">
        <f>H23+H22</f>
        <v>0</v>
      </c>
      <c r="I24" s="154">
        <f t="shared" ref="I24:K24" si="3">SUM(I22:I23)</f>
        <v>0</v>
      </c>
      <c r="J24" s="154">
        <f t="shared" si="3"/>
        <v>0</v>
      </c>
      <c r="K24" s="154">
        <f t="shared" si="3"/>
        <v>0</v>
      </c>
      <c r="L24" s="154">
        <f>L23+L22</f>
        <v>0</v>
      </c>
      <c r="M24" s="395">
        <f t="shared" si="1"/>
        <v>0</v>
      </c>
      <c r="N24" s="395"/>
    </row>
    <row r="25" spans="1:18">
      <c r="H25" s="410" t="s">
        <v>225</v>
      </c>
      <c r="I25" s="411"/>
      <c r="J25" s="409">
        <f>J24+K24</f>
        <v>0</v>
      </c>
      <c r="K25" s="409"/>
    </row>
    <row r="26" spans="1:18" ht="24.6">
      <c r="A26" s="405" t="s">
        <v>96</v>
      </c>
      <c r="B26" s="405"/>
      <c r="C26" s="405"/>
      <c r="D26" s="406" t="s">
        <v>97</v>
      </c>
      <c r="E26" s="406"/>
      <c r="F26" s="406"/>
      <c r="G26" s="406"/>
      <c r="H26" s="406"/>
      <c r="I26" s="100"/>
      <c r="J26" s="407" t="s">
        <v>98</v>
      </c>
      <c r="K26" s="407"/>
      <c r="L26" s="407"/>
      <c r="M26" s="407"/>
      <c r="N26" s="407"/>
    </row>
    <row r="27" spans="1:18" ht="32.4" customHeight="1">
      <c r="A27" s="405"/>
      <c r="B27" s="405"/>
      <c r="C27" s="405"/>
      <c r="D27" s="132" t="s">
        <v>99</v>
      </c>
      <c r="E27" s="132" t="s">
        <v>100</v>
      </c>
      <c r="F27" s="132" t="s">
        <v>101</v>
      </c>
      <c r="G27" s="132" t="s">
        <v>102</v>
      </c>
      <c r="H27" s="133" t="s">
        <v>103</v>
      </c>
      <c r="I27" s="100"/>
      <c r="J27" s="134" t="s">
        <v>104</v>
      </c>
      <c r="K27" s="408" t="s">
        <v>105</v>
      </c>
      <c r="L27" s="408"/>
      <c r="M27" s="408" t="s">
        <v>106</v>
      </c>
      <c r="N27" s="408"/>
      <c r="R27" s="172"/>
    </row>
    <row r="28" spans="1:18" ht="21" customHeight="1">
      <c r="A28" s="405"/>
      <c r="B28" s="405"/>
      <c r="C28" s="405"/>
      <c r="D28" s="125"/>
      <c r="E28" s="136"/>
      <c r="F28" s="136"/>
      <c r="G28" s="136"/>
      <c r="H28" s="137"/>
      <c r="I28" s="100"/>
      <c r="J28" s="142" t="s">
        <v>107</v>
      </c>
      <c r="K28" s="404">
        <v>4</v>
      </c>
      <c r="L28" s="404"/>
      <c r="M28" s="404">
        <v>6</v>
      </c>
      <c r="N28" s="404"/>
    </row>
    <row r="29" spans="1:18" ht="22.2" customHeight="1">
      <c r="A29" s="403" t="s">
        <v>198</v>
      </c>
      <c r="B29" s="403"/>
      <c r="C29" s="403"/>
      <c r="D29" s="180">
        <v>4</v>
      </c>
      <c r="E29" s="180">
        <v>3</v>
      </c>
      <c r="F29" s="181">
        <v>5</v>
      </c>
      <c r="G29" s="181">
        <v>2</v>
      </c>
      <c r="H29" s="138">
        <f>G29+F29+E29+D29</f>
        <v>14</v>
      </c>
      <c r="I29" s="139"/>
      <c r="J29" s="140" t="s">
        <v>91</v>
      </c>
      <c r="K29" s="404">
        <v>3</v>
      </c>
      <c r="L29" s="404"/>
      <c r="M29" s="404"/>
      <c r="N29" s="404"/>
    </row>
    <row r="30" spans="1:18" ht="25.8" customHeight="1">
      <c r="A30" s="403" t="s">
        <v>199</v>
      </c>
      <c r="B30" s="403"/>
      <c r="C30" s="403"/>
      <c r="D30" s="180">
        <v>5</v>
      </c>
      <c r="E30" s="180">
        <v>7</v>
      </c>
      <c r="F30" s="181">
        <v>0</v>
      </c>
      <c r="G30" s="181">
        <v>0</v>
      </c>
      <c r="H30" s="138">
        <f t="shared" ref="H30:H31" si="4">G30+F30+E30+D30</f>
        <v>12</v>
      </c>
      <c r="I30" s="139"/>
      <c r="J30" s="140" t="s">
        <v>108</v>
      </c>
      <c r="K30" s="404">
        <v>5</v>
      </c>
      <c r="L30" s="404"/>
      <c r="M30" s="404">
        <v>0</v>
      </c>
      <c r="N30" s="404"/>
    </row>
    <row r="31" spans="1:18" ht="26.4" customHeight="1">
      <c r="A31" s="403" t="s">
        <v>200</v>
      </c>
      <c r="B31" s="403"/>
      <c r="C31" s="403"/>
      <c r="D31" s="180">
        <f>H24</f>
        <v>0</v>
      </c>
      <c r="E31" s="180">
        <f>I24</f>
        <v>0</v>
      </c>
      <c r="F31" s="181">
        <f>J25</f>
        <v>0</v>
      </c>
      <c r="G31" s="181">
        <f>L24</f>
        <v>0</v>
      </c>
      <c r="H31" s="138">
        <f t="shared" si="4"/>
        <v>0</v>
      </c>
      <c r="I31" s="139"/>
      <c r="J31" s="140" t="s">
        <v>93</v>
      </c>
      <c r="K31" s="404">
        <v>6</v>
      </c>
      <c r="L31" s="404"/>
      <c r="M31" s="404">
        <v>0</v>
      </c>
      <c r="N31" s="404"/>
    </row>
    <row r="32" spans="1:18" ht="16.2" customHeight="1">
      <c r="H32" s="131"/>
      <c r="J32" s="141" t="s">
        <v>56</v>
      </c>
      <c r="K32" s="487">
        <f>K28+K29+K30+K31</f>
        <v>18</v>
      </c>
      <c r="L32" s="487"/>
      <c r="M32" s="487">
        <f>M28+M29+M30+M31</f>
        <v>6</v>
      </c>
      <c r="N32" s="487"/>
    </row>
    <row r="33" spans="1:17" ht="18.600000000000001">
      <c r="A33" s="415" t="s">
        <v>109</v>
      </c>
      <c r="B33" s="415"/>
      <c r="C33" s="415"/>
      <c r="D33" s="415"/>
      <c r="E33" s="415"/>
      <c r="F33" s="415"/>
      <c r="G33" s="415"/>
      <c r="H33" s="415"/>
      <c r="I33" s="415"/>
      <c r="J33" s="415"/>
      <c r="K33" s="415"/>
    </row>
    <row r="34" spans="1:17" ht="58.2" customHeight="1">
      <c r="A34" s="416" t="s">
        <v>203</v>
      </c>
      <c r="B34" s="416"/>
      <c r="C34" s="130" t="s">
        <v>110</v>
      </c>
      <c r="D34" s="417" t="s">
        <v>204</v>
      </c>
      <c r="E34" s="417"/>
      <c r="F34" s="95" t="s">
        <v>111</v>
      </c>
      <c r="G34" s="95" t="s">
        <v>112</v>
      </c>
      <c r="H34" s="96" t="s">
        <v>113</v>
      </c>
      <c r="I34" s="95" t="s">
        <v>114</v>
      </c>
      <c r="J34" s="97" t="s">
        <v>205</v>
      </c>
      <c r="K34" s="418" t="s">
        <v>201</v>
      </c>
      <c r="L34" s="418"/>
      <c r="M34" s="419" t="s">
        <v>202</v>
      </c>
      <c r="N34" s="419"/>
    </row>
    <row r="35" spans="1:17" ht="17.399999999999999" customHeight="1">
      <c r="A35" s="412">
        <v>1</v>
      </c>
      <c r="B35" s="412"/>
      <c r="C35" s="182" t="s">
        <v>115</v>
      </c>
      <c r="D35" s="413"/>
      <c r="E35" s="413"/>
      <c r="F35" s="183"/>
      <c r="G35" s="183"/>
      <c r="H35" s="183"/>
      <c r="I35" s="183"/>
      <c r="J35" s="183"/>
      <c r="K35" s="414"/>
      <c r="L35" s="414"/>
      <c r="M35" s="414"/>
      <c r="N35" s="414"/>
    </row>
    <row r="36" spans="1:17" ht="17.399999999999999" customHeight="1">
      <c r="A36" s="412">
        <v>2</v>
      </c>
      <c r="B36" s="412"/>
      <c r="C36" s="182" t="s">
        <v>116</v>
      </c>
      <c r="D36" s="413"/>
      <c r="E36" s="413"/>
      <c r="F36" s="184"/>
      <c r="G36" s="183"/>
      <c r="H36" s="183"/>
      <c r="I36" s="183"/>
      <c r="J36" s="183"/>
      <c r="K36" s="414"/>
      <c r="L36" s="414"/>
      <c r="M36" s="414"/>
      <c r="N36" s="414"/>
    </row>
    <row r="37" spans="1:17">
      <c r="A37" s="412">
        <v>3</v>
      </c>
      <c r="B37" s="412"/>
      <c r="C37" s="185"/>
      <c r="D37" s="413"/>
      <c r="E37" s="413"/>
      <c r="F37" s="183"/>
      <c r="G37" s="183"/>
      <c r="H37" s="183"/>
      <c r="I37" s="183"/>
      <c r="J37" s="183"/>
      <c r="K37" s="414"/>
      <c r="L37" s="414"/>
      <c r="M37" s="414"/>
      <c r="N37" s="414"/>
    </row>
    <row r="38" spans="1:17">
      <c r="A38" s="412">
        <v>4</v>
      </c>
      <c r="B38" s="412"/>
      <c r="C38" s="185"/>
      <c r="D38" s="413"/>
      <c r="E38" s="413"/>
      <c r="F38" s="183"/>
      <c r="G38" s="183"/>
      <c r="H38" s="183"/>
      <c r="I38" s="183"/>
      <c r="J38" s="183"/>
      <c r="K38" s="414"/>
      <c r="L38" s="414"/>
      <c r="M38" s="414"/>
      <c r="N38" s="414"/>
    </row>
    <row r="39" spans="1:17">
      <c r="A39" s="412">
        <v>5</v>
      </c>
      <c r="B39" s="412"/>
      <c r="C39" s="185"/>
      <c r="D39" s="413"/>
      <c r="E39" s="413"/>
      <c r="F39" s="183"/>
      <c r="G39" s="183"/>
      <c r="H39" s="183"/>
      <c r="I39" s="183"/>
      <c r="J39" s="183"/>
      <c r="K39" s="414"/>
      <c r="L39" s="414"/>
      <c r="M39" s="414"/>
      <c r="N39" s="414"/>
    </row>
    <row r="40" spans="1:17" ht="15.6">
      <c r="A40" s="420" t="s">
        <v>117</v>
      </c>
      <c r="B40" s="421"/>
      <c r="C40" s="421"/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</row>
    <row r="41" spans="1:17" ht="3" customHeight="1"/>
    <row r="42" spans="1:17" s="82" customFormat="1" ht="30" customHeight="1">
      <c r="A42" s="422" t="s">
        <v>118</v>
      </c>
      <c r="B42" s="422"/>
      <c r="C42" s="422"/>
      <c r="D42" s="422"/>
      <c r="E42" s="422"/>
      <c r="F42" s="422"/>
      <c r="G42" s="422"/>
      <c r="H42" s="422"/>
      <c r="I42" s="422"/>
      <c r="J42" s="422"/>
      <c r="K42" s="422"/>
      <c r="L42" s="422"/>
      <c r="M42" s="422"/>
      <c r="N42" s="422"/>
    </row>
    <row r="43" spans="1:17" ht="19.2" customHeight="1">
      <c r="A43" s="431" t="s">
        <v>119</v>
      </c>
      <c r="B43" s="431"/>
      <c r="C43" s="431"/>
      <c r="D43" s="431"/>
      <c r="E43" s="432" t="s">
        <v>120</v>
      </c>
      <c r="F43" s="432"/>
      <c r="G43" s="433" t="s">
        <v>121</v>
      </c>
      <c r="H43" s="433"/>
      <c r="I43" s="434" t="s">
        <v>122</v>
      </c>
      <c r="J43" s="434"/>
      <c r="K43" s="435" t="s">
        <v>123</v>
      </c>
      <c r="L43" s="435"/>
      <c r="M43" s="436" t="s">
        <v>124</v>
      </c>
      <c r="N43" s="436"/>
    </row>
    <row r="44" spans="1:17" ht="19.2" customHeight="1">
      <c r="A44" s="431"/>
      <c r="B44" s="431"/>
      <c r="C44" s="431"/>
      <c r="D44" s="431"/>
      <c r="E44" s="437">
        <v>1</v>
      </c>
      <c r="F44" s="437"/>
      <c r="G44" s="438">
        <v>2</v>
      </c>
      <c r="H44" s="438"/>
      <c r="I44" s="439" t="s">
        <v>125</v>
      </c>
      <c r="J44" s="439"/>
      <c r="K44" s="439">
        <v>4</v>
      </c>
      <c r="L44" s="439"/>
      <c r="M44" s="429" t="s">
        <v>126</v>
      </c>
      <c r="N44" s="429"/>
    </row>
    <row r="45" spans="1:17" ht="22.8" customHeight="1">
      <c r="A45" s="430" t="s">
        <v>235</v>
      </c>
      <c r="B45" s="430"/>
      <c r="C45" s="430"/>
      <c r="D45" s="430"/>
      <c r="E45" s="426">
        <v>0</v>
      </c>
      <c r="F45" s="426"/>
      <c r="G45" s="426">
        <v>0</v>
      </c>
      <c r="H45" s="426"/>
      <c r="I45" s="427">
        <f>E45+G45</f>
        <v>0</v>
      </c>
      <c r="J45" s="427"/>
      <c r="K45" s="428">
        <f>'MAY-D'!P164</f>
        <v>44.650000000000006</v>
      </c>
      <c r="L45" s="427"/>
      <c r="M45" s="427">
        <f>I45-K45</f>
        <v>-44.650000000000006</v>
      </c>
      <c r="N45" s="427"/>
    </row>
    <row r="46" spans="1:17" ht="22.8" customHeight="1">
      <c r="A46" s="423" t="s">
        <v>232</v>
      </c>
      <c r="B46" s="423"/>
      <c r="C46" s="423"/>
      <c r="D46" s="423"/>
      <c r="E46" s="424">
        <v>7399.72</v>
      </c>
      <c r="F46" s="425"/>
      <c r="G46" s="426">
        <v>0</v>
      </c>
      <c r="H46" s="426"/>
      <c r="I46" s="427">
        <f t="shared" ref="I46:I59" si="5">E46+G46</f>
        <v>7399.72</v>
      </c>
      <c r="J46" s="427"/>
      <c r="K46" s="428">
        <f>'MAY-D'!P165</f>
        <v>39.950000000000003</v>
      </c>
      <c r="L46" s="427"/>
      <c r="M46" s="427">
        <f t="shared" ref="M46:M59" si="6">I46-K46</f>
        <v>7359.77</v>
      </c>
      <c r="N46" s="427"/>
    </row>
    <row r="47" spans="1:17" ht="22.8" customHeight="1">
      <c r="A47" s="423" t="s">
        <v>233</v>
      </c>
      <c r="B47" s="423"/>
      <c r="C47" s="423"/>
      <c r="D47" s="423"/>
      <c r="E47" s="424">
        <v>3239.32</v>
      </c>
      <c r="F47" s="425"/>
      <c r="G47" s="426">
        <v>0</v>
      </c>
      <c r="H47" s="426"/>
      <c r="I47" s="427">
        <f t="shared" si="5"/>
        <v>3239.32</v>
      </c>
      <c r="J47" s="427"/>
      <c r="K47" s="428">
        <f>'MAY-D'!P166</f>
        <v>55.52</v>
      </c>
      <c r="L47" s="427"/>
      <c r="M47" s="427">
        <f t="shared" si="6"/>
        <v>3183.8</v>
      </c>
      <c r="N47" s="427"/>
    </row>
    <row r="48" spans="1:17" ht="22.8" customHeight="1">
      <c r="A48" s="423" t="s">
        <v>127</v>
      </c>
      <c r="B48" s="423"/>
      <c r="C48" s="423"/>
      <c r="D48" s="423"/>
      <c r="E48" s="424">
        <v>27560.81</v>
      </c>
      <c r="F48" s="425"/>
      <c r="G48" s="426">
        <v>0</v>
      </c>
      <c r="H48" s="426"/>
      <c r="I48" s="427">
        <f t="shared" si="5"/>
        <v>27560.81</v>
      </c>
      <c r="J48" s="427"/>
      <c r="K48" s="426">
        <v>0</v>
      </c>
      <c r="L48" s="426"/>
      <c r="M48" s="427">
        <f t="shared" si="6"/>
        <v>27560.81</v>
      </c>
      <c r="N48" s="427"/>
      <c r="Q48" s="160" t="s">
        <v>149</v>
      </c>
    </row>
    <row r="49" spans="1:14" ht="22.8" customHeight="1">
      <c r="A49" s="435" t="s">
        <v>128</v>
      </c>
      <c r="B49" s="435"/>
      <c r="C49" s="435"/>
      <c r="D49" s="435"/>
      <c r="E49" s="424">
        <v>14824</v>
      </c>
      <c r="F49" s="425"/>
      <c r="G49" s="426">
        <v>0</v>
      </c>
      <c r="H49" s="426"/>
      <c r="I49" s="427">
        <f t="shared" si="5"/>
        <v>14824</v>
      </c>
      <c r="J49" s="427"/>
      <c r="K49" s="427">
        <f>'MAY-D'!AD74</f>
        <v>0</v>
      </c>
      <c r="L49" s="427"/>
      <c r="M49" s="427">
        <f t="shared" si="6"/>
        <v>14824</v>
      </c>
      <c r="N49" s="427"/>
    </row>
    <row r="50" spans="1:14" ht="22.8" customHeight="1">
      <c r="A50" s="435" t="s">
        <v>129</v>
      </c>
      <c r="B50" s="435"/>
      <c r="C50" s="435"/>
      <c r="D50" s="435"/>
      <c r="E50" s="424">
        <v>0</v>
      </c>
      <c r="F50" s="425"/>
      <c r="G50" s="426">
        <v>0</v>
      </c>
      <c r="H50" s="426"/>
      <c r="I50" s="427">
        <f t="shared" si="5"/>
        <v>0</v>
      </c>
      <c r="J50" s="427"/>
      <c r="K50" s="428">
        <f>'MAY-D'!F172</f>
        <v>8.0000000000000002E-3</v>
      </c>
      <c r="L50" s="427"/>
      <c r="M50" s="427">
        <f t="shared" si="6"/>
        <v>-8.0000000000000002E-3</v>
      </c>
      <c r="N50" s="427"/>
    </row>
    <row r="51" spans="1:14" ht="37.799999999999997" customHeight="1">
      <c r="A51" s="435" t="s">
        <v>213</v>
      </c>
      <c r="B51" s="435"/>
      <c r="C51" s="435"/>
      <c r="D51" s="435"/>
      <c r="E51" s="424">
        <v>17234.5</v>
      </c>
      <c r="F51" s="425"/>
      <c r="G51" s="426">
        <v>0</v>
      </c>
      <c r="H51" s="426"/>
      <c r="I51" s="427">
        <f t="shared" si="5"/>
        <v>17234.5</v>
      </c>
      <c r="J51" s="427"/>
      <c r="K51" s="427">
        <f>'MAY-D'!AC37</f>
        <v>250</v>
      </c>
      <c r="L51" s="427"/>
      <c r="M51" s="427">
        <f t="shared" si="6"/>
        <v>16984.5</v>
      </c>
      <c r="N51" s="427"/>
    </row>
    <row r="52" spans="1:14" ht="35.4" customHeight="1">
      <c r="A52" s="440" t="s">
        <v>214</v>
      </c>
      <c r="B52" s="440"/>
      <c r="C52" s="440"/>
      <c r="D52" s="440"/>
      <c r="E52" s="424">
        <v>0</v>
      </c>
      <c r="F52" s="425"/>
      <c r="G52" s="426">
        <v>0</v>
      </c>
      <c r="H52" s="426"/>
      <c r="I52" s="427">
        <f t="shared" si="5"/>
        <v>0</v>
      </c>
      <c r="J52" s="427"/>
      <c r="K52" s="427">
        <f>'MAY-D'!AC38</f>
        <v>125</v>
      </c>
      <c r="L52" s="427"/>
      <c r="M52" s="427">
        <f t="shared" si="6"/>
        <v>-125</v>
      </c>
      <c r="N52" s="427"/>
    </row>
    <row r="53" spans="1:14" ht="15.6" customHeight="1">
      <c r="A53" s="441" t="s">
        <v>130</v>
      </c>
      <c r="B53" s="441"/>
      <c r="C53" s="441"/>
      <c r="D53" s="441"/>
      <c r="E53" s="424">
        <v>721</v>
      </c>
      <c r="F53" s="425"/>
      <c r="G53" s="426">
        <v>0</v>
      </c>
      <c r="H53" s="426"/>
      <c r="I53" s="427">
        <f t="shared" si="5"/>
        <v>721</v>
      </c>
      <c r="J53" s="427"/>
      <c r="K53" s="426">
        <v>0</v>
      </c>
      <c r="L53" s="426"/>
      <c r="M53" s="427">
        <f t="shared" si="6"/>
        <v>721</v>
      </c>
      <c r="N53" s="427"/>
    </row>
    <row r="54" spans="1:14" ht="15.6" customHeight="1">
      <c r="A54" s="442" t="s">
        <v>241</v>
      </c>
      <c r="B54" s="443"/>
      <c r="C54" s="443"/>
      <c r="D54" s="444"/>
      <c r="E54" s="424">
        <v>4574</v>
      </c>
      <c r="F54" s="425"/>
      <c r="G54" s="424"/>
      <c r="H54" s="425"/>
      <c r="I54" s="427">
        <f t="shared" si="5"/>
        <v>4574</v>
      </c>
      <c r="J54" s="427"/>
      <c r="K54" s="424">
        <v>0</v>
      </c>
      <c r="L54" s="425"/>
      <c r="M54" s="427">
        <f t="shared" si="6"/>
        <v>4574</v>
      </c>
      <c r="N54" s="427"/>
    </row>
    <row r="55" spans="1:14" ht="15.6" customHeight="1">
      <c r="A55" s="442" t="s">
        <v>242</v>
      </c>
      <c r="B55" s="445"/>
      <c r="C55" s="445"/>
      <c r="D55" s="446"/>
      <c r="E55" s="424">
        <v>57116.38</v>
      </c>
      <c r="F55" s="425"/>
      <c r="G55" s="424"/>
      <c r="H55" s="425"/>
      <c r="I55" s="427">
        <f t="shared" si="5"/>
        <v>57116.38</v>
      </c>
      <c r="J55" s="427"/>
      <c r="K55" s="424">
        <v>0</v>
      </c>
      <c r="L55" s="425"/>
      <c r="M55" s="427">
        <f t="shared" si="6"/>
        <v>57116.38</v>
      </c>
      <c r="N55" s="427"/>
    </row>
    <row r="56" spans="1:14" ht="15.6" customHeight="1">
      <c r="A56" s="441" t="s">
        <v>131</v>
      </c>
      <c r="B56" s="441"/>
      <c r="C56" s="441"/>
      <c r="D56" s="441"/>
      <c r="E56" s="447">
        <v>0</v>
      </c>
      <c r="F56" s="448"/>
      <c r="G56" s="426">
        <v>0</v>
      </c>
      <c r="H56" s="426"/>
      <c r="I56" s="427">
        <f t="shared" si="5"/>
        <v>0</v>
      </c>
      <c r="J56" s="427"/>
      <c r="K56" s="426">
        <v>0</v>
      </c>
      <c r="L56" s="426"/>
      <c r="M56" s="427">
        <f t="shared" si="6"/>
        <v>0</v>
      </c>
      <c r="N56" s="427"/>
    </row>
    <row r="57" spans="1:14" ht="19.2" customHeight="1">
      <c r="A57" s="441" t="s">
        <v>132</v>
      </c>
      <c r="B57" s="441"/>
      <c r="C57" s="441"/>
      <c r="D57" s="441"/>
      <c r="E57" s="424">
        <v>2650</v>
      </c>
      <c r="F57" s="425"/>
      <c r="G57" s="426">
        <v>0</v>
      </c>
      <c r="H57" s="426"/>
      <c r="I57" s="427">
        <f t="shared" si="5"/>
        <v>2650</v>
      </c>
      <c r="J57" s="427"/>
      <c r="K57" s="426">
        <v>0</v>
      </c>
      <c r="L57" s="426"/>
      <c r="M57" s="427">
        <f t="shared" si="6"/>
        <v>2650</v>
      </c>
      <c r="N57" s="427"/>
    </row>
    <row r="58" spans="1:14" ht="15" customHeight="1">
      <c r="A58" s="441" t="s">
        <v>133</v>
      </c>
      <c r="B58" s="441"/>
      <c r="C58" s="441"/>
      <c r="D58" s="441"/>
      <c r="E58" s="424">
        <v>1215</v>
      </c>
      <c r="F58" s="425"/>
      <c r="G58" s="426">
        <v>0</v>
      </c>
      <c r="H58" s="426"/>
      <c r="I58" s="427">
        <f t="shared" si="5"/>
        <v>1215</v>
      </c>
      <c r="J58" s="427"/>
      <c r="K58" s="426">
        <v>0</v>
      </c>
      <c r="L58" s="426"/>
      <c r="M58" s="427">
        <f t="shared" si="6"/>
        <v>1215</v>
      </c>
      <c r="N58" s="427"/>
    </row>
    <row r="59" spans="1:14" ht="18" customHeight="1">
      <c r="A59" s="441" t="s">
        <v>243</v>
      </c>
      <c r="B59" s="441"/>
      <c r="C59" s="441"/>
      <c r="D59" s="441"/>
      <c r="E59" s="424">
        <v>11576.3</v>
      </c>
      <c r="F59" s="425"/>
      <c r="G59" s="426">
        <v>0</v>
      </c>
      <c r="H59" s="426"/>
      <c r="I59" s="427">
        <f t="shared" si="5"/>
        <v>11576.3</v>
      </c>
      <c r="J59" s="427"/>
      <c r="K59" s="426">
        <v>0</v>
      </c>
      <c r="L59" s="426"/>
      <c r="M59" s="427">
        <f t="shared" si="6"/>
        <v>11576.3</v>
      </c>
      <c r="N59" s="427"/>
    </row>
    <row r="60" spans="1:14" ht="19.2" customHeight="1">
      <c r="A60" s="449" t="s">
        <v>134</v>
      </c>
      <c r="B60" s="449"/>
      <c r="C60" s="449"/>
      <c r="D60" s="449"/>
      <c r="E60" s="450">
        <f>SUM(E45:F59)</f>
        <v>148111.03</v>
      </c>
      <c r="F60" s="451"/>
      <c r="G60" s="450">
        <f>SUM(G45:H59)</f>
        <v>0</v>
      </c>
      <c r="H60" s="451"/>
      <c r="I60" s="427">
        <f t="shared" ref="I60" si="7">E60+G60</f>
        <v>148111.03</v>
      </c>
      <c r="J60" s="427"/>
      <c r="K60" s="427">
        <f>SUM(K45:K59)</f>
        <v>515.12800000000004</v>
      </c>
      <c r="L60" s="427"/>
      <c r="M60" s="427">
        <f t="shared" ref="M60" si="8">I60-K60</f>
        <v>147595.902</v>
      </c>
      <c r="N60" s="427"/>
    </row>
    <row r="61" spans="1:14" ht="7.8" customHeight="1"/>
    <row r="62" spans="1:14" s="83" customFormat="1" ht="22.2" customHeight="1">
      <c r="A62" s="452" t="s">
        <v>135</v>
      </c>
      <c r="B62" s="453"/>
      <c r="C62" s="453"/>
      <c r="D62" s="453"/>
      <c r="E62" s="453"/>
      <c r="F62" s="453"/>
      <c r="G62" s="453"/>
      <c r="H62" s="453"/>
      <c r="I62" s="454" t="s">
        <v>136</v>
      </c>
      <c r="J62" s="455"/>
      <c r="K62" s="455"/>
      <c r="L62" s="455"/>
      <c r="M62" s="455"/>
      <c r="N62" s="456"/>
    </row>
    <row r="63" spans="1:14" ht="16.8" customHeight="1">
      <c r="A63" s="457" t="s">
        <v>137</v>
      </c>
      <c r="B63" s="457"/>
      <c r="C63" s="457"/>
      <c r="D63" s="457"/>
      <c r="E63" s="457"/>
      <c r="F63" s="457"/>
      <c r="G63" s="457"/>
      <c r="H63" s="457"/>
      <c r="I63" s="457"/>
      <c r="J63" s="457"/>
      <c r="K63" s="457"/>
      <c r="L63" s="457"/>
      <c r="M63" s="457"/>
      <c r="N63" s="457"/>
    </row>
    <row r="64" spans="1:14" ht="12" customHeight="1"/>
    <row r="65" spans="1:14" ht="21" customHeight="1">
      <c r="A65" s="458" t="s">
        <v>138</v>
      </c>
      <c r="B65" s="458"/>
      <c r="C65" s="458"/>
      <c r="D65" s="458"/>
      <c r="E65" s="458"/>
      <c r="F65" s="458"/>
      <c r="I65" s="459" t="s">
        <v>139</v>
      </c>
      <c r="J65" s="459"/>
      <c r="K65" s="459"/>
      <c r="L65" s="459"/>
      <c r="M65" s="459"/>
      <c r="N65" s="459"/>
    </row>
    <row r="66" spans="1:14" ht="105">
      <c r="A66" s="460" t="s">
        <v>104</v>
      </c>
      <c r="B66" s="460" t="s">
        <v>140</v>
      </c>
      <c r="C66" s="460" t="s">
        <v>141</v>
      </c>
      <c r="D66" s="106" t="s">
        <v>142</v>
      </c>
      <c r="E66" s="111" t="s">
        <v>143</v>
      </c>
      <c r="F66" s="106" t="s">
        <v>144</v>
      </c>
      <c r="G66" s="106" t="s">
        <v>145</v>
      </c>
      <c r="H66" s="112"/>
      <c r="I66" s="460" t="s">
        <v>104</v>
      </c>
      <c r="J66" s="460" t="s">
        <v>146</v>
      </c>
      <c r="K66" s="106" t="s">
        <v>142</v>
      </c>
      <c r="L66" s="111" t="s">
        <v>143</v>
      </c>
      <c r="M66" s="106" t="s">
        <v>144</v>
      </c>
      <c r="N66" s="106" t="s">
        <v>145</v>
      </c>
    </row>
    <row r="67" spans="1:14" ht="37.200000000000003">
      <c r="A67" s="460"/>
      <c r="B67" s="460"/>
      <c r="C67" s="460"/>
      <c r="D67" s="113">
        <v>1</v>
      </c>
      <c r="E67" s="113">
        <v>2</v>
      </c>
      <c r="F67" s="113">
        <v>3</v>
      </c>
      <c r="G67" s="114" t="s">
        <v>147</v>
      </c>
      <c r="H67" s="112"/>
      <c r="I67" s="460"/>
      <c r="J67" s="460"/>
      <c r="K67" s="113">
        <v>1</v>
      </c>
      <c r="L67" s="113">
        <v>2</v>
      </c>
      <c r="M67" s="113">
        <v>3</v>
      </c>
      <c r="N67" s="113" t="s">
        <v>147</v>
      </c>
    </row>
    <row r="68" spans="1:14" ht="29.4" customHeight="1">
      <c r="A68" s="107" t="s">
        <v>148</v>
      </c>
      <c r="B68" s="186"/>
      <c r="C68" s="186"/>
      <c r="D68" s="186">
        <v>0</v>
      </c>
      <c r="E68" s="186">
        <v>0</v>
      </c>
      <c r="F68" s="186"/>
      <c r="G68" s="115">
        <f>D68+E68+F68</f>
        <v>0</v>
      </c>
      <c r="H68" s="112"/>
      <c r="I68" s="107" t="s">
        <v>148</v>
      </c>
      <c r="J68" s="188"/>
      <c r="K68" s="188"/>
      <c r="L68" s="188"/>
      <c r="M68" s="188"/>
      <c r="N68" s="116">
        <f>K68+L68+M68</f>
        <v>0</v>
      </c>
    </row>
    <row r="69" spans="1:14" s="83" customFormat="1" ht="29.4" customHeight="1">
      <c r="A69" s="109" t="s">
        <v>91</v>
      </c>
      <c r="B69" s="187"/>
      <c r="C69" s="187"/>
      <c r="D69" s="187">
        <v>0</v>
      </c>
      <c r="E69" s="187"/>
      <c r="F69" s="187"/>
      <c r="G69" s="115">
        <f t="shared" ref="G69:G72" si="9">D69+E69+F69</f>
        <v>0</v>
      </c>
      <c r="H69" s="117"/>
      <c r="I69" s="109" t="s">
        <v>91</v>
      </c>
      <c r="J69" s="189"/>
      <c r="K69" s="190"/>
      <c r="L69" s="190"/>
      <c r="M69" s="190"/>
      <c r="N69" s="116">
        <f t="shared" ref="N69:N72" si="10">K69+L69+M69</f>
        <v>0</v>
      </c>
    </row>
    <row r="70" spans="1:14" s="83" customFormat="1" ht="29.4" customHeight="1">
      <c r="A70" s="109" t="s">
        <v>108</v>
      </c>
      <c r="B70" s="187">
        <v>0</v>
      </c>
      <c r="C70" s="187">
        <v>0</v>
      </c>
      <c r="D70" s="187">
        <v>0</v>
      </c>
      <c r="E70" s="187">
        <v>0</v>
      </c>
      <c r="F70" s="187"/>
      <c r="G70" s="115">
        <f t="shared" si="9"/>
        <v>0</v>
      </c>
      <c r="H70" s="117"/>
      <c r="I70" s="109" t="s">
        <v>108</v>
      </c>
      <c r="J70" s="189">
        <v>0</v>
      </c>
      <c r="K70" s="190">
        <v>0</v>
      </c>
      <c r="L70" s="190">
        <v>0</v>
      </c>
      <c r="M70" s="190">
        <v>0</v>
      </c>
      <c r="N70" s="116">
        <f t="shared" si="10"/>
        <v>0</v>
      </c>
    </row>
    <row r="71" spans="1:14" s="83" customFormat="1" ht="29.4" customHeight="1">
      <c r="A71" s="109" t="s">
        <v>93</v>
      </c>
      <c r="B71" s="187">
        <v>0</v>
      </c>
      <c r="C71" s="187">
        <v>0</v>
      </c>
      <c r="D71" s="187">
        <v>0</v>
      </c>
      <c r="E71" s="187">
        <v>0</v>
      </c>
      <c r="F71" s="187"/>
      <c r="G71" s="115">
        <f t="shared" si="9"/>
        <v>0</v>
      </c>
      <c r="H71" s="117"/>
      <c r="I71" s="109" t="s">
        <v>93</v>
      </c>
      <c r="J71" s="189">
        <v>0</v>
      </c>
      <c r="K71" s="190">
        <v>0</v>
      </c>
      <c r="L71" s="190">
        <v>0</v>
      </c>
      <c r="M71" s="190">
        <v>0</v>
      </c>
      <c r="N71" s="116">
        <f t="shared" si="10"/>
        <v>0</v>
      </c>
    </row>
    <row r="72" spans="1:14" s="83" customFormat="1" ht="29.4" customHeight="1">
      <c r="A72" s="110" t="s">
        <v>103</v>
      </c>
      <c r="B72" s="116">
        <f>SUM(B68:B71)</f>
        <v>0</v>
      </c>
      <c r="C72" s="116" t="s">
        <v>149</v>
      </c>
      <c r="D72" s="116">
        <f>D68+D69+D70+D71</f>
        <v>0</v>
      </c>
      <c r="E72" s="116">
        <f t="shared" ref="E72:F72" si="11">E68+E69+E70+E71</f>
        <v>0</v>
      </c>
      <c r="F72" s="116">
        <f t="shared" si="11"/>
        <v>0</v>
      </c>
      <c r="G72" s="115">
        <f t="shared" si="9"/>
        <v>0</v>
      </c>
      <c r="H72" s="117"/>
      <c r="I72" s="110" t="s">
        <v>103</v>
      </c>
      <c r="J72" s="143">
        <f>J71+J70+J69+J68</f>
        <v>0</v>
      </c>
      <c r="K72" s="143">
        <f t="shared" ref="K72:M72" si="12">K71+K70+K69+K68</f>
        <v>0</v>
      </c>
      <c r="L72" s="143">
        <f t="shared" si="12"/>
        <v>0</v>
      </c>
      <c r="M72" s="143">
        <f t="shared" si="12"/>
        <v>0</v>
      </c>
      <c r="N72" s="116">
        <f t="shared" si="10"/>
        <v>0</v>
      </c>
    </row>
    <row r="74" spans="1:14">
      <c r="A74" s="466" t="s">
        <v>150</v>
      </c>
      <c r="B74" s="466"/>
      <c r="C74" s="467" t="s">
        <v>151</v>
      </c>
      <c r="D74" s="467"/>
      <c r="E74" s="467"/>
      <c r="F74" s="467"/>
      <c r="G74" s="467"/>
      <c r="H74" s="468" t="s">
        <v>245</v>
      </c>
      <c r="I74" s="468"/>
      <c r="J74" s="468"/>
      <c r="K74" s="468"/>
      <c r="L74" s="468"/>
      <c r="M74" s="144" t="s">
        <v>152</v>
      </c>
      <c r="N74" s="144" t="s">
        <v>152</v>
      </c>
    </row>
    <row r="75" spans="1:14" ht="89.4" customHeight="1">
      <c r="A75" s="466"/>
      <c r="B75" s="466"/>
      <c r="C75" s="110" t="s">
        <v>153</v>
      </c>
      <c r="D75" s="110" t="s">
        <v>154</v>
      </c>
      <c r="E75" s="110" t="s">
        <v>155</v>
      </c>
      <c r="F75" s="110" t="s">
        <v>156</v>
      </c>
      <c r="G75" s="110" t="s">
        <v>157</v>
      </c>
      <c r="H75" s="110" t="s">
        <v>153</v>
      </c>
      <c r="I75" s="110" t="s">
        <v>154</v>
      </c>
      <c r="J75" s="110" t="s">
        <v>155</v>
      </c>
      <c r="K75" s="110" t="s">
        <v>156</v>
      </c>
      <c r="L75" s="110" t="s">
        <v>157</v>
      </c>
      <c r="M75" s="110" t="s">
        <v>158</v>
      </c>
      <c r="N75" s="147" t="s">
        <v>159</v>
      </c>
    </row>
    <row r="76" spans="1:14" ht="30" customHeight="1">
      <c r="A76" s="461" t="s">
        <v>206</v>
      </c>
      <c r="B76" s="461"/>
      <c r="C76" s="108">
        <v>0</v>
      </c>
      <c r="D76" s="108">
        <v>0</v>
      </c>
      <c r="E76" s="108">
        <v>5</v>
      </c>
      <c r="F76" s="108">
        <v>0</v>
      </c>
      <c r="G76" s="108">
        <v>0</v>
      </c>
      <c r="H76" s="108">
        <v>0</v>
      </c>
      <c r="I76" s="108">
        <v>0</v>
      </c>
      <c r="J76" s="108">
        <v>0</v>
      </c>
      <c r="K76" s="108">
        <v>0</v>
      </c>
      <c r="L76" s="108">
        <v>0</v>
      </c>
      <c r="M76" s="108">
        <v>0</v>
      </c>
      <c r="N76" s="148">
        <v>0</v>
      </c>
    </row>
    <row r="77" spans="1:14" ht="31.8" customHeight="1">
      <c r="A77" s="461" t="s">
        <v>207</v>
      </c>
      <c r="B77" s="461"/>
      <c r="C77" s="108">
        <v>0</v>
      </c>
      <c r="D77" s="108">
        <v>0</v>
      </c>
      <c r="E77" s="108">
        <v>5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49">
        <v>0</v>
      </c>
      <c r="N77" s="148">
        <v>0</v>
      </c>
    </row>
    <row r="78" spans="1:14" ht="30" customHeight="1">
      <c r="A78" s="461" t="s">
        <v>208</v>
      </c>
      <c r="B78" s="461"/>
      <c r="C78" s="108">
        <v>0</v>
      </c>
      <c r="D78" s="108">
        <v>0</v>
      </c>
      <c r="E78" s="108">
        <v>2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8">
        <v>0</v>
      </c>
      <c r="N78" s="148">
        <v>0</v>
      </c>
    </row>
    <row r="79" spans="1:14" ht="30" customHeight="1">
      <c r="A79" s="461" t="s">
        <v>209</v>
      </c>
      <c r="B79" s="461"/>
      <c r="C79" s="151">
        <f>(C76+C77)-C78</f>
        <v>0</v>
      </c>
      <c r="D79" s="151">
        <f t="shared" ref="D79:N79" si="13">(D76+D77)-D78</f>
        <v>0</v>
      </c>
      <c r="E79" s="151">
        <f t="shared" si="13"/>
        <v>8</v>
      </c>
      <c r="F79" s="151">
        <f t="shared" si="13"/>
        <v>0</v>
      </c>
      <c r="G79" s="151">
        <f t="shared" si="13"/>
        <v>0</v>
      </c>
      <c r="H79" s="151">
        <f t="shared" si="13"/>
        <v>0</v>
      </c>
      <c r="I79" s="151">
        <f t="shared" si="13"/>
        <v>0</v>
      </c>
      <c r="J79" s="151">
        <f t="shared" si="13"/>
        <v>0</v>
      </c>
      <c r="K79" s="151">
        <f t="shared" si="13"/>
        <v>0</v>
      </c>
      <c r="L79" s="151">
        <f t="shared" si="13"/>
        <v>0</v>
      </c>
      <c r="M79" s="151">
        <f t="shared" si="13"/>
        <v>0</v>
      </c>
      <c r="N79" s="151">
        <f t="shared" si="13"/>
        <v>0</v>
      </c>
    </row>
    <row r="80" spans="1:14" ht="46.2" customHeight="1">
      <c r="A80" s="461" t="s">
        <v>210</v>
      </c>
      <c r="B80" s="461"/>
      <c r="C80" s="108">
        <v>0</v>
      </c>
      <c r="D80" s="108">
        <v>0</v>
      </c>
      <c r="E80" s="108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8">
        <v>0</v>
      </c>
      <c r="N80" s="148">
        <v>0</v>
      </c>
    </row>
    <row r="81" spans="1:14" ht="10.199999999999999" customHeight="1">
      <c r="A81" s="150"/>
      <c r="B81" s="150"/>
      <c r="C81" s="145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</row>
    <row r="82" spans="1:14" ht="26.4" customHeight="1">
      <c r="A82" s="462" t="s">
        <v>160</v>
      </c>
      <c r="B82" s="462"/>
      <c r="C82" s="462"/>
      <c r="D82" s="462"/>
      <c r="E82" s="462"/>
      <c r="F82" s="462"/>
      <c r="G82" s="462"/>
      <c r="H82" s="462"/>
      <c r="I82" s="462"/>
      <c r="J82" s="462"/>
      <c r="K82" s="462"/>
      <c r="L82" s="462"/>
      <c r="M82" s="462"/>
      <c r="N82" s="462"/>
    </row>
    <row r="83" spans="1:14" s="84" customFormat="1" ht="14.4" customHeight="1">
      <c r="A83" s="463" t="s">
        <v>161</v>
      </c>
      <c r="B83" s="463"/>
      <c r="C83" s="463"/>
      <c r="D83" s="463"/>
      <c r="E83" s="463"/>
      <c r="F83" s="463"/>
      <c r="G83" s="463"/>
      <c r="H83" s="463"/>
      <c r="I83" s="463"/>
      <c r="J83" s="463"/>
      <c r="K83" s="463"/>
      <c r="L83" s="463"/>
      <c r="M83" s="463"/>
      <c r="N83" s="85"/>
    </row>
    <row r="84" spans="1:14" s="84" customFormat="1" ht="27.6" customHeight="1">
      <c r="A84" s="464" t="s">
        <v>162</v>
      </c>
      <c r="B84" s="464"/>
      <c r="C84" s="464"/>
      <c r="D84" s="464"/>
      <c r="E84" s="464"/>
      <c r="F84" s="193">
        <v>0</v>
      </c>
      <c r="G84" s="194"/>
      <c r="H84" s="465" t="s">
        <v>163</v>
      </c>
      <c r="I84" s="465"/>
      <c r="J84" s="465"/>
      <c r="K84" s="465"/>
      <c r="L84" s="465"/>
      <c r="M84" s="465"/>
      <c r="N84" s="195">
        <v>0</v>
      </c>
    </row>
    <row r="85" spans="1:14" s="84" customFormat="1" ht="12" customHeight="1">
      <c r="A85" s="196"/>
      <c r="B85" s="194"/>
      <c r="C85" s="194"/>
      <c r="D85" s="194"/>
      <c r="E85" s="194"/>
      <c r="F85" s="194"/>
      <c r="G85" s="194"/>
      <c r="H85" s="196"/>
      <c r="I85" s="194"/>
      <c r="J85" s="194"/>
      <c r="K85" s="194"/>
      <c r="L85" s="194"/>
      <c r="M85" s="197"/>
      <c r="N85" s="198"/>
    </row>
    <row r="86" spans="1:14" s="84" customFormat="1" ht="27" customHeight="1">
      <c r="A86" s="464" t="s">
        <v>164</v>
      </c>
      <c r="B86" s="464"/>
      <c r="C86" s="464"/>
      <c r="D86" s="464"/>
      <c r="E86" s="464"/>
      <c r="F86" s="193">
        <v>0</v>
      </c>
      <c r="G86" s="194"/>
      <c r="H86" s="472" t="s">
        <v>211</v>
      </c>
      <c r="I86" s="472"/>
      <c r="J86" s="472"/>
      <c r="K86" s="472"/>
      <c r="L86" s="472"/>
      <c r="M86" s="472"/>
      <c r="N86" s="195">
        <v>0</v>
      </c>
    </row>
    <row r="87" spans="1:14" s="84" customFormat="1" ht="11.4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</row>
    <row r="88" spans="1:14" ht="14.4" customHeight="1">
      <c r="A88" s="473" t="s">
        <v>165</v>
      </c>
      <c r="B88" s="474"/>
      <c r="C88" s="474"/>
      <c r="D88" s="474"/>
      <c r="E88" s="474"/>
      <c r="F88" s="474"/>
      <c r="G88" s="474"/>
      <c r="H88" s="474"/>
      <c r="I88" s="474"/>
      <c r="K88" s="475" t="s">
        <v>166</v>
      </c>
      <c r="L88" s="476"/>
      <c r="M88" s="476"/>
      <c r="N88" s="477"/>
    </row>
    <row r="89" spans="1:14" ht="72.599999999999994" customHeight="1">
      <c r="A89" s="478" t="s">
        <v>167</v>
      </c>
      <c r="B89" s="478"/>
      <c r="C89" s="102" t="s">
        <v>168</v>
      </c>
      <c r="D89" s="103" t="s">
        <v>169</v>
      </c>
      <c r="E89" s="102" t="s">
        <v>134</v>
      </c>
      <c r="F89" s="102" t="s">
        <v>170</v>
      </c>
      <c r="G89" s="102" t="s">
        <v>171</v>
      </c>
      <c r="H89" s="102" t="s">
        <v>172</v>
      </c>
      <c r="I89" s="104" t="s">
        <v>173</v>
      </c>
      <c r="J89" s="98"/>
      <c r="K89" s="479" t="s">
        <v>174</v>
      </c>
      <c r="L89" s="479"/>
      <c r="M89" s="479"/>
      <c r="N89" s="479"/>
    </row>
    <row r="90" spans="1:14" ht="21">
      <c r="A90" s="469" t="s">
        <v>215</v>
      </c>
      <c r="B90" s="469"/>
      <c r="C90" s="191">
        <v>5</v>
      </c>
      <c r="D90" s="192">
        <v>10</v>
      </c>
      <c r="E90" s="106">
        <f>C90+D90</f>
        <v>15</v>
      </c>
      <c r="F90" s="191">
        <v>4</v>
      </c>
      <c r="G90" s="106">
        <f>E90-F90</f>
        <v>11</v>
      </c>
      <c r="H90" s="191"/>
      <c r="I90" s="470" t="s">
        <v>175</v>
      </c>
      <c r="K90" s="105" t="s">
        <v>104</v>
      </c>
      <c r="L90" s="105" t="s">
        <v>176</v>
      </c>
      <c r="M90" s="105" t="s">
        <v>177</v>
      </c>
      <c r="N90" s="105" t="s">
        <v>134</v>
      </c>
    </row>
    <row r="91" spans="1:14" ht="21">
      <c r="A91" s="469" t="s">
        <v>216</v>
      </c>
      <c r="B91" s="469"/>
      <c r="C91" s="191"/>
      <c r="D91" s="192"/>
      <c r="E91" s="106">
        <f t="shared" ref="E91:E94" si="14">C91+D91</f>
        <v>0</v>
      </c>
      <c r="F91" s="191"/>
      <c r="G91" s="106">
        <f t="shared" ref="G91:G94" si="15">E91-F91</f>
        <v>0</v>
      </c>
      <c r="H91" s="199"/>
      <c r="I91" s="470"/>
      <c r="K91" s="107" t="s">
        <v>148</v>
      </c>
      <c r="L91" s="75">
        <v>0</v>
      </c>
      <c r="M91" s="75">
        <v>0</v>
      </c>
      <c r="N91" s="108">
        <f>SUM(L91:M91)</f>
        <v>0</v>
      </c>
    </row>
    <row r="92" spans="1:14" ht="21">
      <c r="A92" s="471" t="s">
        <v>178</v>
      </c>
      <c r="B92" s="471"/>
      <c r="C92" s="191"/>
      <c r="D92" s="192"/>
      <c r="E92" s="106">
        <f t="shared" si="14"/>
        <v>0</v>
      </c>
      <c r="F92" s="191"/>
      <c r="G92" s="106">
        <f t="shared" si="15"/>
        <v>0</v>
      </c>
      <c r="H92" s="191"/>
      <c r="I92" s="470" t="s">
        <v>179</v>
      </c>
      <c r="K92" s="109" t="s">
        <v>91</v>
      </c>
      <c r="L92" s="75">
        <v>0</v>
      </c>
      <c r="M92" s="75">
        <v>0</v>
      </c>
      <c r="N92" s="108">
        <f>SUM(L92:M92)</f>
        <v>0</v>
      </c>
    </row>
    <row r="93" spans="1:14" ht="21">
      <c r="A93" s="471" t="s">
        <v>180</v>
      </c>
      <c r="B93" s="471"/>
      <c r="C93" s="191">
        <v>0</v>
      </c>
      <c r="D93" s="192">
        <v>0</v>
      </c>
      <c r="E93" s="106">
        <f t="shared" si="14"/>
        <v>0</v>
      </c>
      <c r="F93" s="191">
        <v>0</v>
      </c>
      <c r="G93" s="106">
        <f t="shared" si="15"/>
        <v>0</v>
      </c>
      <c r="H93" s="191">
        <v>0</v>
      </c>
      <c r="I93" s="470"/>
      <c r="K93" s="109" t="s">
        <v>108</v>
      </c>
      <c r="L93" s="75">
        <v>0</v>
      </c>
      <c r="M93" s="75">
        <v>0</v>
      </c>
      <c r="N93" s="108">
        <v>0</v>
      </c>
    </row>
    <row r="94" spans="1:14" ht="33.6">
      <c r="A94" s="480" t="s">
        <v>217</v>
      </c>
      <c r="B94" s="480"/>
      <c r="C94" s="191"/>
      <c r="D94" s="192"/>
      <c r="E94" s="106">
        <f t="shared" si="14"/>
        <v>0</v>
      </c>
      <c r="F94" s="191"/>
      <c r="G94" s="106">
        <f t="shared" si="15"/>
        <v>0</v>
      </c>
      <c r="H94" s="191"/>
      <c r="I94" s="134" t="s">
        <v>175</v>
      </c>
      <c r="K94" s="109" t="s">
        <v>93</v>
      </c>
      <c r="L94" s="75">
        <v>0</v>
      </c>
      <c r="M94" s="75">
        <v>0</v>
      </c>
      <c r="N94" s="108">
        <v>0</v>
      </c>
    </row>
    <row r="95" spans="1:14" ht="15" customHeight="1">
      <c r="A95" s="86"/>
      <c r="B95" s="86"/>
      <c r="C95" s="87"/>
      <c r="D95" s="88"/>
      <c r="E95" s="89"/>
      <c r="F95" s="87"/>
      <c r="G95" s="89"/>
      <c r="H95" s="87"/>
      <c r="I95" s="90"/>
      <c r="K95" s="152" t="s">
        <v>103</v>
      </c>
      <c r="L95" s="153">
        <f>SUM(L91:L94)</f>
        <v>0</v>
      </c>
      <c r="M95" s="153">
        <v>0</v>
      </c>
      <c r="N95" s="153">
        <f>SUM(N91:N94)</f>
        <v>0</v>
      </c>
    </row>
    <row r="96" spans="1:14" ht="16.8" customHeight="1">
      <c r="A96" s="484" t="s">
        <v>181</v>
      </c>
      <c r="B96" s="484"/>
      <c r="C96" s="484"/>
      <c r="D96" s="484"/>
      <c r="E96" s="484"/>
      <c r="F96" s="484"/>
      <c r="G96" s="484"/>
      <c r="H96" s="484"/>
      <c r="I96" s="484"/>
      <c r="J96" s="484"/>
      <c r="K96" s="484"/>
      <c r="L96" s="484"/>
      <c r="M96" s="484"/>
      <c r="N96" s="484"/>
    </row>
    <row r="97" spans="1:14" ht="20.399999999999999" customHeight="1">
      <c r="A97" s="481" t="s">
        <v>182</v>
      </c>
      <c r="B97" s="481"/>
      <c r="C97" s="481"/>
      <c r="D97" s="481"/>
      <c r="E97" s="481"/>
      <c r="F97" s="481"/>
      <c r="G97" s="481"/>
      <c r="H97" s="481"/>
      <c r="I97" s="481"/>
      <c r="J97" s="481"/>
      <c r="K97" s="481"/>
    </row>
    <row r="98" spans="1:14" ht="14.4" customHeight="1">
      <c r="A98" s="482" t="s">
        <v>183</v>
      </c>
      <c r="B98" s="482"/>
      <c r="C98" s="482"/>
      <c r="D98" s="482"/>
      <c r="E98" s="482"/>
      <c r="F98" s="482"/>
      <c r="G98" s="482"/>
      <c r="H98" s="482"/>
      <c r="I98" s="482"/>
      <c r="J98" s="482"/>
      <c r="K98" s="482"/>
    </row>
    <row r="99" spans="1:14" ht="28.8" customHeight="1">
      <c r="A99" s="483" t="s">
        <v>220</v>
      </c>
      <c r="B99" s="483"/>
      <c r="C99" s="483" t="s">
        <v>221</v>
      </c>
      <c r="D99" s="483"/>
      <c r="E99" s="483" t="s">
        <v>222</v>
      </c>
      <c r="F99" s="483"/>
      <c r="G99" s="483" t="s">
        <v>223</v>
      </c>
      <c r="H99" s="483"/>
      <c r="I99" s="483" t="s">
        <v>224</v>
      </c>
      <c r="J99" s="483"/>
      <c r="K99" s="483"/>
      <c r="L99" s="99"/>
      <c r="M99" s="485" t="s">
        <v>219</v>
      </c>
      <c r="N99" s="485"/>
    </row>
    <row r="100" spans="1:14" ht="17.399999999999999">
      <c r="A100" s="486"/>
      <c r="B100" s="486"/>
      <c r="C100" s="486"/>
      <c r="D100" s="486"/>
      <c r="E100" s="486"/>
      <c r="F100" s="486"/>
      <c r="G100" s="486"/>
      <c r="H100" s="486"/>
      <c r="I100" s="486"/>
      <c r="J100" s="486"/>
      <c r="K100" s="486"/>
      <c r="L100" s="100"/>
      <c r="M100" s="409"/>
      <c r="N100" s="409"/>
    </row>
    <row r="101" spans="1:14" ht="4.8" customHeight="1"/>
    <row r="102" spans="1:14" ht="21">
      <c r="A102" s="494" t="s">
        <v>184</v>
      </c>
      <c r="B102" s="495"/>
      <c r="C102" s="495"/>
      <c r="D102" s="495"/>
      <c r="E102" s="495"/>
      <c r="F102" s="495"/>
      <c r="G102" s="495"/>
      <c r="H102" s="495"/>
      <c r="I102" s="495"/>
      <c r="J102" s="495"/>
      <c r="K102" s="496"/>
    </row>
    <row r="103" spans="1:14" ht="21">
      <c r="A103" s="480" t="s">
        <v>185</v>
      </c>
      <c r="B103" s="480"/>
      <c r="C103" s="480"/>
      <c r="D103" s="480"/>
      <c r="E103" s="480"/>
      <c r="F103" s="480"/>
      <c r="G103" s="480"/>
      <c r="H103" s="480"/>
      <c r="I103" s="480"/>
      <c r="J103" s="480"/>
      <c r="K103" s="480"/>
      <c r="L103" s="100"/>
      <c r="M103" s="497" t="s">
        <v>218</v>
      </c>
      <c r="N103" s="497"/>
    </row>
    <row r="104" spans="1:14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497"/>
      <c r="N104" s="497"/>
    </row>
    <row r="105" spans="1:14" ht="33.6">
      <c r="A105" s="408" t="s">
        <v>186</v>
      </c>
      <c r="B105" s="408"/>
      <c r="C105" s="135" t="s">
        <v>187</v>
      </c>
      <c r="D105" s="408" t="s">
        <v>188</v>
      </c>
      <c r="E105" s="408"/>
      <c r="F105" s="101"/>
      <c r="G105" s="408" t="s">
        <v>189</v>
      </c>
      <c r="H105" s="408"/>
      <c r="I105" s="101"/>
      <c r="J105" s="408" t="s">
        <v>190</v>
      </c>
      <c r="K105" s="408"/>
      <c r="L105" s="100"/>
      <c r="M105" s="497"/>
      <c r="N105" s="497"/>
    </row>
    <row r="106" spans="1:14" ht="13.8" customHeight="1">
      <c r="A106" s="490"/>
      <c r="B106" s="490"/>
      <c r="C106" s="100"/>
      <c r="D106" s="491"/>
      <c r="E106" s="491"/>
      <c r="F106" s="100"/>
      <c r="G106" s="491"/>
      <c r="H106" s="491"/>
      <c r="I106" s="100"/>
      <c r="J106" s="491"/>
      <c r="K106" s="491"/>
      <c r="L106" s="100"/>
      <c r="M106" s="492"/>
      <c r="N106" s="492"/>
    </row>
    <row r="107" spans="1:14" ht="1.8" hidden="1" customHeight="1">
      <c r="J107" s="91"/>
      <c r="K107" s="91"/>
    </row>
    <row r="108" spans="1:14" ht="18.600000000000001">
      <c r="A108" s="493" t="s">
        <v>191</v>
      </c>
      <c r="B108" s="493"/>
      <c r="C108" s="493"/>
      <c r="D108" s="493"/>
      <c r="E108" s="493"/>
      <c r="F108" s="493"/>
      <c r="G108" s="493"/>
      <c r="H108" s="493"/>
      <c r="I108" s="493"/>
      <c r="J108" s="493"/>
      <c r="K108" s="493"/>
      <c r="L108" s="493"/>
      <c r="M108" s="493"/>
      <c r="N108" s="493"/>
    </row>
    <row r="109" spans="1:14" s="92" customFormat="1" ht="20.399999999999999" customHeight="1">
      <c r="A109" s="488" t="s">
        <v>192</v>
      </c>
      <c r="B109" s="488"/>
      <c r="C109" s="488"/>
      <c r="D109" s="488" t="s">
        <v>193</v>
      </c>
      <c r="E109" s="488"/>
      <c r="F109" s="488"/>
      <c r="J109" s="93"/>
      <c r="K109" s="93"/>
    </row>
    <row r="110" spans="1:14" ht="16.2" customHeight="1">
      <c r="A110" s="489"/>
      <c r="B110" s="489"/>
      <c r="C110" s="489"/>
      <c r="D110" s="91"/>
      <c r="E110" s="489"/>
      <c r="F110" s="489"/>
      <c r="G110" s="489"/>
      <c r="H110" s="91"/>
      <c r="I110" s="489"/>
      <c r="J110" s="489"/>
      <c r="K110" s="489"/>
    </row>
    <row r="111" spans="1:14" ht="18.600000000000001">
      <c r="A111" s="482" t="s">
        <v>194</v>
      </c>
      <c r="B111" s="482"/>
      <c r="C111" s="482"/>
      <c r="D111" s="200"/>
      <c r="E111" s="482" t="s">
        <v>195</v>
      </c>
      <c r="F111" s="482"/>
      <c r="G111" s="482"/>
      <c r="H111" s="482"/>
      <c r="I111" s="482"/>
      <c r="J111" s="201"/>
      <c r="K111" s="482" t="s">
        <v>196</v>
      </c>
      <c r="L111" s="482"/>
      <c r="M111" s="482"/>
      <c r="N111" s="482"/>
    </row>
    <row r="112" spans="1:14" ht="18.600000000000001">
      <c r="A112" s="482" t="s">
        <v>197</v>
      </c>
      <c r="B112" s="482"/>
      <c r="C112" s="482"/>
      <c r="D112" s="200"/>
      <c r="E112" s="482" t="s">
        <v>197</v>
      </c>
      <c r="F112" s="482"/>
      <c r="G112" s="482"/>
      <c r="H112" s="482"/>
      <c r="I112" s="482"/>
      <c r="J112" s="201"/>
      <c r="K112" s="482" t="s">
        <v>197</v>
      </c>
      <c r="L112" s="482"/>
      <c r="M112" s="482"/>
      <c r="N112" s="482"/>
    </row>
  </sheetData>
  <sheetProtection password="C9D8" sheet="1" objects="1" scenarios="1"/>
  <mergeCells count="266">
    <mergeCell ref="A112:C112"/>
    <mergeCell ref="E112:I112"/>
    <mergeCell ref="K112:N112"/>
    <mergeCell ref="K32:L32"/>
    <mergeCell ref="M32:N32"/>
    <mergeCell ref="A109:C109"/>
    <mergeCell ref="D109:F109"/>
    <mergeCell ref="A110:C110"/>
    <mergeCell ref="E110:G110"/>
    <mergeCell ref="I110:K110"/>
    <mergeCell ref="A111:C111"/>
    <mergeCell ref="E111:I111"/>
    <mergeCell ref="K111:N111"/>
    <mergeCell ref="A106:B106"/>
    <mergeCell ref="D106:E106"/>
    <mergeCell ref="G106:H106"/>
    <mergeCell ref="J106:K106"/>
    <mergeCell ref="M106:N106"/>
    <mergeCell ref="A108:N108"/>
    <mergeCell ref="A102:K102"/>
    <mergeCell ref="A103:K103"/>
    <mergeCell ref="M103:N105"/>
    <mergeCell ref="A105:B105"/>
    <mergeCell ref="D105:E105"/>
    <mergeCell ref="G105:H105"/>
    <mergeCell ref="J105:K105"/>
    <mergeCell ref="M99:N99"/>
    <mergeCell ref="A100:B100"/>
    <mergeCell ref="C100:D100"/>
    <mergeCell ref="E100:F100"/>
    <mergeCell ref="G100:H100"/>
    <mergeCell ref="I100:K100"/>
    <mergeCell ref="M100:N100"/>
    <mergeCell ref="A94:B94"/>
    <mergeCell ref="A97:K97"/>
    <mergeCell ref="A98:K98"/>
    <mergeCell ref="A99:B99"/>
    <mergeCell ref="C99:D99"/>
    <mergeCell ref="E99:F99"/>
    <mergeCell ref="G99:H99"/>
    <mergeCell ref="I99:K99"/>
    <mergeCell ref="A96:N96"/>
    <mergeCell ref="A90:B90"/>
    <mergeCell ref="I90:I91"/>
    <mergeCell ref="A91:B91"/>
    <mergeCell ref="A92:B92"/>
    <mergeCell ref="I92:I93"/>
    <mergeCell ref="A93:B93"/>
    <mergeCell ref="A86:E86"/>
    <mergeCell ref="H86:M86"/>
    <mergeCell ref="A88:I88"/>
    <mergeCell ref="K88:N88"/>
    <mergeCell ref="A89:B89"/>
    <mergeCell ref="K89:N89"/>
    <mergeCell ref="A79:B79"/>
    <mergeCell ref="A80:B80"/>
    <mergeCell ref="A82:N82"/>
    <mergeCell ref="A83:M83"/>
    <mergeCell ref="A84:E84"/>
    <mergeCell ref="H84:M84"/>
    <mergeCell ref="A74:B75"/>
    <mergeCell ref="C74:G74"/>
    <mergeCell ref="H74:L74"/>
    <mergeCell ref="A76:B76"/>
    <mergeCell ref="A77:B77"/>
    <mergeCell ref="A78:B78"/>
    <mergeCell ref="A62:H62"/>
    <mergeCell ref="I62:N62"/>
    <mergeCell ref="A63:N63"/>
    <mergeCell ref="A65:F65"/>
    <mergeCell ref="I65:N65"/>
    <mergeCell ref="A66:A67"/>
    <mergeCell ref="B66:B67"/>
    <mergeCell ref="C66:C67"/>
    <mergeCell ref="I66:I67"/>
    <mergeCell ref="J66:J67"/>
    <mergeCell ref="A60:D60"/>
    <mergeCell ref="E60:F60"/>
    <mergeCell ref="G60:H60"/>
    <mergeCell ref="I60:J60"/>
    <mergeCell ref="K60:L60"/>
    <mergeCell ref="M60:N60"/>
    <mergeCell ref="A59:D59"/>
    <mergeCell ref="E59:F59"/>
    <mergeCell ref="G59:H59"/>
    <mergeCell ref="I59:J59"/>
    <mergeCell ref="K59:L59"/>
    <mergeCell ref="M59:N59"/>
    <mergeCell ref="A58:D58"/>
    <mergeCell ref="E58:F58"/>
    <mergeCell ref="G58:H58"/>
    <mergeCell ref="I58:J58"/>
    <mergeCell ref="K58:L58"/>
    <mergeCell ref="M58:N58"/>
    <mergeCell ref="A57:D57"/>
    <mergeCell ref="E57:F57"/>
    <mergeCell ref="G57:H57"/>
    <mergeCell ref="I57:J57"/>
    <mergeCell ref="K57:L57"/>
    <mergeCell ref="M57:N57"/>
    <mergeCell ref="A56:D56"/>
    <mergeCell ref="E55:F55"/>
    <mergeCell ref="G56:H56"/>
    <mergeCell ref="I56:J56"/>
    <mergeCell ref="K56:L56"/>
    <mergeCell ref="M56:N56"/>
    <mergeCell ref="A53:D53"/>
    <mergeCell ref="E53:F53"/>
    <mergeCell ref="G53:H53"/>
    <mergeCell ref="I53:J53"/>
    <mergeCell ref="K53:L53"/>
    <mergeCell ref="M53:N53"/>
    <mergeCell ref="E54:F54"/>
    <mergeCell ref="G54:H54"/>
    <mergeCell ref="I54:J54"/>
    <mergeCell ref="K54:L54"/>
    <mergeCell ref="M54:N54"/>
    <mergeCell ref="A54:D54"/>
    <mergeCell ref="A55:D55"/>
    <mergeCell ref="G55:H55"/>
    <mergeCell ref="I55:J55"/>
    <mergeCell ref="K55:L55"/>
    <mergeCell ref="M55:N55"/>
    <mergeCell ref="E56:F56"/>
    <mergeCell ref="A52:D52"/>
    <mergeCell ref="E52:F52"/>
    <mergeCell ref="G52:H52"/>
    <mergeCell ref="I52:J52"/>
    <mergeCell ref="K52:L52"/>
    <mergeCell ref="M52:N52"/>
    <mergeCell ref="A51:D51"/>
    <mergeCell ref="E51:F51"/>
    <mergeCell ref="G51:H51"/>
    <mergeCell ref="I51:J51"/>
    <mergeCell ref="K51:L51"/>
    <mergeCell ref="M51:N51"/>
    <mergeCell ref="A50:D50"/>
    <mergeCell ref="E50:F50"/>
    <mergeCell ref="G50:H50"/>
    <mergeCell ref="I50:J50"/>
    <mergeCell ref="K50:L50"/>
    <mergeCell ref="M50:N50"/>
    <mergeCell ref="A49:D49"/>
    <mergeCell ref="E49:F49"/>
    <mergeCell ref="G49:H49"/>
    <mergeCell ref="I49:J49"/>
    <mergeCell ref="K49:L49"/>
    <mergeCell ref="M49:N49"/>
    <mergeCell ref="A48:D48"/>
    <mergeCell ref="E48:F48"/>
    <mergeCell ref="G48:H48"/>
    <mergeCell ref="I48:J48"/>
    <mergeCell ref="K48:L48"/>
    <mergeCell ref="M48:N48"/>
    <mergeCell ref="A47:D47"/>
    <mergeCell ref="E47:F47"/>
    <mergeCell ref="G47:H47"/>
    <mergeCell ref="I47:J47"/>
    <mergeCell ref="K47:L47"/>
    <mergeCell ref="M47:N47"/>
    <mergeCell ref="A46:D46"/>
    <mergeCell ref="E46:F46"/>
    <mergeCell ref="G46:H46"/>
    <mergeCell ref="I46:J46"/>
    <mergeCell ref="K46:L46"/>
    <mergeCell ref="M46:N46"/>
    <mergeCell ref="M44:N44"/>
    <mergeCell ref="A45:D45"/>
    <mergeCell ref="E45:F45"/>
    <mergeCell ref="G45:H45"/>
    <mergeCell ref="I45:J45"/>
    <mergeCell ref="K45:L45"/>
    <mergeCell ref="M45:N45"/>
    <mergeCell ref="A43:D44"/>
    <mergeCell ref="E43:F43"/>
    <mergeCell ref="G43:H43"/>
    <mergeCell ref="I43:J43"/>
    <mergeCell ref="K43:L43"/>
    <mergeCell ref="M43:N43"/>
    <mergeCell ref="E44:F44"/>
    <mergeCell ref="G44:H44"/>
    <mergeCell ref="I44:J44"/>
    <mergeCell ref="K44:L44"/>
    <mergeCell ref="A39:B39"/>
    <mergeCell ref="D39:E39"/>
    <mergeCell ref="K39:L39"/>
    <mergeCell ref="M39:N39"/>
    <mergeCell ref="A40:N40"/>
    <mergeCell ref="A42:N42"/>
    <mergeCell ref="A37:B37"/>
    <mergeCell ref="D37:E37"/>
    <mergeCell ref="K37:L37"/>
    <mergeCell ref="M37:N37"/>
    <mergeCell ref="A38:B38"/>
    <mergeCell ref="D38:E38"/>
    <mergeCell ref="K38:L38"/>
    <mergeCell ref="M38:N38"/>
    <mergeCell ref="A35:B35"/>
    <mergeCell ref="D35:E35"/>
    <mergeCell ref="K35:L35"/>
    <mergeCell ref="M35:N35"/>
    <mergeCell ref="A36:B36"/>
    <mergeCell ref="D36:E36"/>
    <mergeCell ref="K36:L36"/>
    <mergeCell ref="M36:N36"/>
    <mergeCell ref="A31:C31"/>
    <mergeCell ref="K31:L31"/>
    <mergeCell ref="M31:N31"/>
    <mergeCell ref="A33:K33"/>
    <mergeCell ref="A34:B34"/>
    <mergeCell ref="D34:E34"/>
    <mergeCell ref="K34:L34"/>
    <mergeCell ref="M34:N34"/>
    <mergeCell ref="A29:C29"/>
    <mergeCell ref="K29:L29"/>
    <mergeCell ref="M29:N29"/>
    <mergeCell ref="A30:C30"/>
    <mergeCell ref="K30:L30"/>
    <mergeCell ref="M30:N30"/>
    <mergeCell ref="M23:N23"/>
    <mergeCell ref="M24:N24"/>
    <mergeCell ref="A26:C28"/>
    <mergeCell ref="D26:H26"/>
    <mergeCell ref="J26:N26"/>
    <mergeCell ref="K27:L27"/>
    <mergeCell ref="M27:N27"/>
    <mergeCell ref="K28:L28"/>
    <mergeCell ref="M28:N28"/>
    <mergeCell ref="J25:K25"/>
    <mergeCell ref="H25:I25"/>
    <mergeCell ref="A18:I19"/>
    <mergeCell ref="J18:N19"/>
    <mergeCell ref="A20:G20"/>
    <mergeCell ref="H20:N20"/>
    <mergeCell ref="M21:N21"/>
    <mergeCell ref="M22:N22"/>
    <mergeCell ref="A14:N14"/>
    <mergeCell ref="A15:G15"/>
    <mergeCell ref="I15:N15"/>
    <mergeCell ref="A16:N16"/>
    <mergeCell ref="A17:I17"/>
    <mergeCell ref="J17:L17"/>
    <mergeCell ref="M17:N17"/>
    <mergeCell ref="A1:N1"/>
    <mergeCell ref="A2:N2"/>
    <mergeCell ref="A3:N3"/>
    <mergeCell ref="A4:N4"/>
    <mergeCell ref="A9:A11"/>
    <mergeCell ref="B9:E10"/>
    <mergeCell ref="F9:H10"/>
    <mergeCell ref="I9:K10"/>
    <mergeCell ref="L9:N10"/>
    <mergeCell ref="C11:E11"/>
    <mergeCell ref="F11:H11"/>
    <mergeCell ref="I11:K11"/>
    <mergeCell ref="L11:N11"/>
    <mergeCell ref="A6:F6"/>
    <mergeCell ref="G6:N6"/>
    <mergeCell ref="A7:F7"/>
    <mergeCell ref="G7:J7"/>
    <mergeCell ref="K7:N7"/>
    <mergeCell ref="A8:F8"/>
    <mergeCell ref="G8:N8"/>
    <mergeCell ref="A5:D5"/>
    <mergeCell ref="E5:I5"/>
    <mergeCell ref="J5:N5"/>
  </mergeCells>
  <pageMargins left="0.63" right="0.27" top="0.23" bottom="0.24" header="0.19" footer="0.11"/>
  <pageSetup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355"/>
  <sheetViews>
    <sheetView tabSelected="1" workbookViewId="0">
      <selection activeCell="C20" sqref="C20"/>
    </sheetView>
  </sheetViews>
  <sheetFormatPr defaultRowHeight="14.4"/>
  <cols>
    <col min="1" max="1" width="12.109375" style="64" customWidth="1"/>
    <col min="2" max="4" width="7.6640625" style="14" customWidth="1"/>
    <col min="5" max="5" width="18.33203125" style="14" customWidth="1"/>
    <col min="6" max="6" width="9.109375" style="14" customWidth="1"/>
    <col min="7" max="7" width="9.88671875" style="20" customWidth="1"/>
    <col min="8" max="8" width="10.21875" style="20" customWidth="1"/>
    <col min="9" max="9" width="11" style="20" customWidth="1"/>
    <col min="10" max="10" width="10.44140625" style="20" customWidth="1"/>
    <col min="11" max="11" width="10.33203125" style="20" customWidth="1"/>
    <col min="12" max="12" width="9.6640625" style="20" customWidth="1"/>
    <col min="13" max="14" width="9.109375" style="20" customWidth="1"/>
    <col min="15" max="15" width="9.88671875" style="20" customWidth="1"/>
    <col min="16" max="16" width="8.6640625" style="20" customWidth="1"/>
    <col min="17" max="17" width="9.21875" style="20" customWidth="1"/>
    <col min="18" max="18" width="9.44140625" style="20" customWidth="1"/>
    <col min="19" max="19" width="4.44140625" style="14" customWidth="1"/>
    <col min="20" max="20" width="13.77734375" style="13" customWidth="1"/>
    <col min="21" max="21" width="12" style="13" customWidth="1"/>
    <col min="22" max="22" width="12" style="17" customWidth="1"/>
    <col min="23" max="23" width="12.88671875" style="17" customWidth="1"/>
    <col min="24" max="24" width="12.21875" style="17" customWidth="1"/>
    <col min="25" max="25" width="12" style="17" customWidth="1"/>
    <col min="26" max="26" width="9.88671875" style="18" customWidth="1"/>
    <col min="27" max="27" width="11.88671875" style="18" customWidth="1"/>
    <col min="28" max="28" width="12.21875" style="19" customWidth="1"/>
    <col min="29" max="29" width="9.5546875" style="14" customWidth="1"/>
    <col min="30" max="30" width="9" style="14" customWidth="1"/>
    <col min="31" max="31" width="10.5546875" style="14" customWidth="1"/>
    <col min="32" max="32" width="10.33203125" style="14" customWidth="1"/>
    <col min="33" max="33" width="10.77734375" style="14" customWidth="1"/>
    <col min="34" max="16384" width="8.88671875" style="14"/>
  </cols>
  <sheetData>
    <row r="1" spans="1:33" s="64" customFormat="1" ht="28.2" customHeight="1">
      <c r="A1" s="237" t="s">
        <v>256</v>
      </c>
      <c r="B1" s="516"/>
      <c r="C1" s="516"/>
      <c r="D1" s="516"/>
      <c r="E1" s="537" t="s">
        <v>257</v>
      </c>
      <c r="F1" s="538"/>
      <c r="G1" s="553"/>
      <c r="H1" s="554"/>
      <c r="I1" s="554"/>
      <c r="J1" s="554"/>
      <c r="K1" s="554"/>
      <c r="L1" s="554"/>
      <c r="M1" s="554"/>
      <c r="N1" s="554"/>
      <c r="O1" s="555"/>
      <c r="P1" s="550" t="s">
        <v>260</v>
      </c>
      <c r="Q1" s="551"/>
      <c r="R1" s="551"/>
      <c r="T1" s="558" t="s">
        <v>58</v>
      </c>
      <c r="U1" s="559"/>
      <c r="V1" s="559"/>
      <c r="W1" s="559"/>
      <c r="X1" s="559"/>
      <c r="Y1" s="559"/>
      <c r="Z1" s="559"/>
      <c r="AA1" s="559"/>
      <c r="AB1" s="559"/>
      <c r="AC1" s="559"/>
      <c r="AD1" s="559"/>
      <c r="AE1" s="560"/>
      <c r="AF1" s="270"/>
      <c r="AG1" s="271"/>
    </row>
    <row r="2" spans="1:33" s="238" customFormat="1" ht="18.600000000000001" customHeight="1">
      <c r="A2" s="570" t="s">
        <v>1</v>
      </c>
      <c r="B2" s="571" t="s">
        <v>3</v>
      </c>
      <c r="C2" s="571"/>
      <c r="D2" s="571"/>
      <c r="E2" s="588" t="s">
        <v>4</v>
      </c>
      <c r="F2" s="556" t="s">
        <v>258</v>
      </c>
      <c r="G2" s="529" t="s">
        <v>5</v>
      </c>
      <c r="H2" s="529"/>
      <c r="I2" s="529"/>
      <c r="J2" s="572" t="s">
        <v>6</v>
      </c>
      <c r="K2" s="573"/>
      <c r="L2" s="574"/>
      <c r="M2" s="529" t="s">
        <v>7</v>
      </c>
      <c r="N2" s="529"/>
      <c r="O2" s="529"/>
      <c r="P2" s="529" t="s">
        <v>8</v>
      </c>
      <c r="Q2" s="529"/>
      <c r="R2" s="529"/>
      <c r="S2" s="65"/>
      <c r="T2" s="535" t="s">
        <v>1</v>
      </c>
      <c r="U2" s="502" t="s">
        <v>283</v>
      </c>
      <c r="V2" s="503"/>
      <c r="W2" s="347" t="s">
        <v>48</v>
      </c>
      <c r="X2" s="357" t="s">
        <v>50</v>
      </c>
      <c r="Y2" s="358"/>
      <c r="Z2" s="358"/>
      <c r="AA2" s="358"/>
      <c r="AB2" s="359"/>
      <c r="AC2" s="513" t="s">
        <v>263</v>
      </c>
      <c r="AD2" s="513"/>
      <c r="AE2" s="513"/>
      <c r="AF2" s="513"/>
      <c r="AG2" s="504" t="s">
        <v>53</v>
      </c>
    </row>
    <row r="3" spans="1:33" s="64" customFormat="1" ht="27" customHeight="1">
      <c r="A3" s="570"/>
      <c r="B3" s="239" t="s">
        <v>9</v>
      </c>
      <c r="C3" s="239" t="s">
        <v>18</v>
      </c>
      <c r="D3" s="239" t="s">
        <v>10</v>
      </c>
      <c r="E3" s="589"/>
      <c r="F3" s="557"/>
      <c r="G3" s="228" t="s">
        <v>9</v>
      </c>
      <c r="H3" s="228" t="s">
        <v>18</v>
      </c>
      <c r="I3" s="228" t="s">
        <v>10</v>
      </c>
      <c r="J3" s="228" t="s">
        <v>9</v>
      </c>
      <c r="K3" s="228" t="s">
        <v>18</v>
      </c>
      <c r="L3" s="228" t="s">
        <v>10</v>
      </c>
      <c r="M3" s="228" t="s">
        <v>9</v>
      </c>
      <c r="N3" s="228" t="s">
        <v>18</v>
      </c>
      <c r="O3" s="228" t="s">
        <v>10</v>
      </c>
      <c r="P3" s="235" t="s">
        <v>9</v>
      </c>
      <c r="Q3" s="235" t="s">
        <v>18</v>
      </c>
      <c r="R3" s="235" t="s">
        <v>10</v>
      </c>
      <c r="S3" s="66"/>
      <c r="T3" s="536"/>
      <c r="U3" s="272" t="s">
        <v>9</v>
      </c>
      <c r="V3" s="273" t="s">
        <v>18</v>
      </c>
      <c r="W3" s="347"/>
      <c r="X3" s="30" t="s">
        <v>44</v>
      </c>
      <c r="Y3" s="30" t="s">
        <v>45</v>
      </c>
      <c r="Z3" s="30" t="s">
        <v>46</v>
      </c>
      <c r="AA3" s="30" t="s">
        <v>52</v>
      </c>
      <c r="AB3" s="26" t="s">
        <v>51</v>
      </c>
      <c r="AC3" s="275" t="s">
        <v>9</v>
      </c>
      <c r="AD3" s="276" t="s">
        <v>18</v>
      </c>
      <c r="AE3" s="277" t="s">
        <v>263</v>
      </c>
      <c r="AF3" s="274" t="s">
        <v>264</v>
      </c>
      <c r="AG3" s="504"/>
    </row>
    <row r="4" spans="1:33" ht="16.8" customHeight="1">
      <c r="A4" s="14"/>
      <c r="E4" s="31" t="s">
        <v>11</v>
      </c>
      <c r="F4" s="31"/>
      <c r="G4" s="56">
        <v>0</v>
      </c>
      <c r="H4" s="56">
        <v>0</v>
      </c>
      <c r="I4" s="240">
        <f>H4+G4</f>
        <v>0</v>
      </c>
      <c r="J4" s="56">
        <v>0</v>
      </c>
      <c r="K4" s="56">
        <v>0</v>
      </c>
      <c r="L4" s="240">
        <f>K4+J4</f>
        <v>0</v>
      </c>
      <c r="M4" s="57">
        <v>0</v>
      </c>
      <c r="N4" s="57">
        <v>0</v>
      </c>
      <c r="O4" s="241">
        <f>N4+M4</f>
        <v>0</v>
      </c>
      <c r="P4" s="56">
        <v>0</v>
      </c>
      <c r="Q4" s="56">
        <v>0</v>
      </c>
      <c r="R4" s="240">
        <f>Q4+P4</f>
        <v>0</v>
      </c>
      <c r="T4" s="211">
        <f>A6</f>
        <v>46266</v>
      </c>
      <c r="U4" s="278">
        <v>1</v>
      </c>
      <c r="V4" s="278">
        <v>1</v>
      </c>
      <c r="W4" s="279">
        <f>V4+U4</f>
        <v>2</v>
      </c>
      <c r="X4" s="297">
        <f t="shared" ref="X4:X35" si="0">W4*5</f>
        <v>10</v>
      </c>
      <c r="Y4" s="297">
        <f t="shared" ref="Y4:Y35" si="1">W4*0.2</f>
        <v>0.4</v>
      </c>
      <c r="Z4" s="297">
        <f t="shared" ref="Z4:Z35" si="2">W4*0.3</f>
        <v>0.6</v>
      </c>
      <c r="AA4" s="297">
        <f t="shared" ref="AA4:AA35" si="3">W4*0.5</f>
        <v>1</v>
      </c>
      <c r="AB4" s="298">
        <f>AA4+Z4+Y4+X4</f>
        <v>12</v>
      </c>
      <c r="AC4" s="280">
        <v>1</v>
      </c>
      <c r="AD4" s="280">
        <v>1</v>
      </c>
      <c r="AE4" s="279">
        <f>AD4+AC4</f>
        <v>2</v>
      </c>
      <c r="AF4" s="297">
        <f t="shared" ref="AF4:AF35" si="4">AE4*6</f>
        <v>12</v>
      </c>
      <c r="AG4" s="225">
        <f t="shared" ref="AG4:AG35" si="5">AF4+AB4</f>
        <v>24</v>
      </c>
    </row>
    <row r="5" spans="1:33" ht="16.2" customHeight="1">
      <c r="A5" s="13"/>
      <c r="B5" s="13"/>
      <c r="C5" s="13"/>
      <c r="D5" s="13"/>
      <c r="E5" s="31" t="s">
        <v>2</v>
      </c>
      <c r="F5" s="242"/>
      <c r="G5" s="58">
        <v>0</v>
      </c>
      <c r="H5" s="58">
        <v>0</v>
      </c>
      <c r="I5" s="240">
        <f t="shared" ref="I5:I6" si="6">H5+G5</f>
        <v>0</v>
      </c>
      <c r="J5" s="58">
        <v>0</v>
      </c>
      <c r="K5" s="58">
        <v>0</v>
      </c>
      <c r="L5" s="240">
        <f t="shared" ref="L5:L6" si="7">K5+J5</f>
        <v>0</v>
      </c>
      <c r="M5" s="59">
        <v>0</v>
      </c>
      <c r="N5" s="59">
        <v>0</v>
      </c>
      <c r="O5" s="241">
        <f t="shared" ref="O5:O6" si="8">N5+M5</f>
        <v>0</v>
      </c>
      <c r="P5" s="58">
        <v>0</v>
      </c>
      <c r="Q5" s="58">
        <v>0</v>
      </c>
      <c r="R5" s="240">
        <f t="shared" ref="R5:R6" si="9">Q5+P5</f>
        <v>0</v>
      </c>
      <c r="T5" s="211">
        <f>A11</f>
        <v>46267</v>
      </c>
      <c r="U5" s="278">
        <v>0</v>
      </c>
      <c r="V5" s="278">
        <v>0</v>
      </c>
      <c r="W5" s="279">
        <f t="shared" ref="W5:W35" si="10">V5+U5</f>
        <v>0</v>
      </c>
      <c r="X5" s="297">
        <f t="shared" si="0"/>
        <v>0</v>
      </c>
      <c r="Y5" s="297">
        <f t="shared" si="1"/>
        <v>0</v>
      </c>
      <c r="Z5" s="297">
        <f t="shared" si="2"/>
        <v>0</v>
      </c>
      <c r="AA5" s="297">
        <f t="shared" si="3"/>
        <v>0</v>
      </c>
      <c r="AB5" s="298">
        <f t="shared" ref="AB5:AB35" si="11">AA5+Z5+Y5+X5</f>
        <v>0</v>
      </c>
      <c r="AC5" s="280">
        <v>0</v>
      </c>
      <c r="AD5" s="280">
        <v>0</v>
      </c>
      <c r="AE5" s="279">
        <f t="shared" ref="AE5:AE34" si="12">AD5+AC5</f>
        <v>0</v>
      </c>
      <c r="AF5" s="297">
        <f t="shared" si="4"/>
        <v>0</v>
      </c>
      <c r="AG5" s="225">
        <f t="shared" si="5"/>
        <v>0</v>
      </c>
    </row>
    <row r="6" spans="1:33" s="13" customFormat="1" ht="23.4" customHeight="1">
      <c r="A6" s="232">
        <v>46266</v>
      </c>
      <c r="B6" s="233">
        <v>1</v>
      </c>
      <c r="C6" s="233">
        <v>1</v>
      </c>
      <c r="D6" s="243">
        <f>B6+C6</f>
        <v>2</v>
      </c>
      <c r="E6" s="34" t="s">
        <v>17</v>
      </c>
      <c r="F6" s="244"/>
      <c r="G6" s="35">
        <f t="shared" ref="G6:H6" si="13">G4+G5</f>
        <v>0</v>
      </c>
      <c r="H6" s="35">
        <f t="shared" si="13"/>
        <v>0</v>
      </c>
      <c r="I6" s="240">
        <f t="shared" si="6"/>
        <v>0</v>
      </c>
      <c r="J6" s="35">
        <f t="shared" ref="J6:K6" si="14">J4+J5</f>
        <v>0</v>
      </c>
      <c r="K6" s="35">
        <f t="shared" si="14"/>
        <v>0</v>
      </c>
      <c r="L6" s="240">
        <f t="shared" si="7"/>
        <v>0</v>
      </c>
      <c r="M6" s="37">
        <f t="shared" ref="M6:N6" si="15">M4+M5</f>
        <v>0</v>
      </c>
      <c r="N6" s="37">
        <f t="shared" si="15"/>
        <v>0</v>
      </c>
      <c r="O6" s="241">
        <f t="shared" si="8"/>
        <v>0</v>
      </c>
      <c r="P6" s="35">
        <f t="shared" ref="P6:Q6" si="16">P4+P5</f>
        <v>0</v>
      </c>
      <c r="Q6" s="35">
        <f t="shared" si="16"/>
        <v>0</v>
      </c>
      <c r="R6" s="240">
        <f t="shared" si="9"/>
        <v>0</v>
      </c>
      <c r="T6" s="211">
        <f>A16</f>
        <v>46268</v>
      </c>
      <c r="U6" s="278">
        <v>0</v>
      </c>
      <c r="V6" s="278">
        <v>0</v>
      </c>
      <c r="W6" s="279">
        <f t="shared" si="10"/>
        <v>0</v>
      </c>
      <c r="X6" s="297">
        <f t="shared" si="0"/>
        <v>0</v>
      </c>
      <c r="Y6" s="297">
        <f t="shared" si="1"/>
        <v>0</v>
      </c>
      <c r="Z6" s="297">
        <f t="shared" si="2"/>
        <v>0</v>
      </c>
      <c r="AA6" s="297">
        <f t="shared" si="3"/>
        <v>0</v>
      </c>
      <c r="AB6" s="298">
        <f t="shared" si="11"/>
        <v>0</v>
      </c>
      <c r="AC6" s="280">
        <v>0</v>
      </c>
      <c r="AD6" s="280">
        <v>0</v>
      </c>
      <c r="AE6" s="279">
        <f t="shared" si="12"/>
        <v>0</v>
      </c>
      <c r="AF6" s="297">
        <f t="shared" si="4"/>
        <v>0</v>
      </c>
      <c r="AG6" s="225">
        <f t="shared" si="5"/>
        <v>0</v>
      </c>
    </row>
    <row r="7" spans="1:33" s="15" customFormat="1" ht="21" customHeight="1">
      <c r="A7" s="245"/>
      <c r="B7" s="246"/>
      <c r="C7" s="246"/>
      <c r="D7" s="247"/>
      <c r="E7" s="39" t="s">
        <v>12</v>
      </c>
      <c r="F7" s="234" t="s">
        <v>259</v>
      </c>
      <c r="G7" s="169">
        <f>IF($F7="RICE",B6*0.1,"")</f>
        <v>0.1</v>
      </c>
      <c r="H7" s="169">
        <f>IF($F7="RICE",C6*0.15,"")</f>
        <v>0.15</v>
      </c>
      <c r="I7" s="248">
        <f>IF($F7="RICE",G7+H7,"")</f>
        <v>0.25</v>
      </c>
      <c r="J7" s="169" t="str">
        <f>IF($F7="WHEAT",B6*0.1,"")</f>
        <v/>
      </c>
      <c r="K7" s="169" t="str">
        <f>IF($F7="WHEAT",C6*0.15,"")</f>
        <v/>
      </c>
      <c r="L7" s="248" t="str">
        <f>IF($F7="WHEAT",J7+K7,"")</f>
        <v/>
      </c>
      <c r="M7" s="227">
        <f>B6*0.02</f>
        <v>0.02</v>
      </c>
      <c r="N7" s="227">
        <f>C6*0.03</f>
        <v>0.03</v>
      </c>
      <c r="O7" s="249">
        <f>N7+M7</f>
        <v>0.05</v>
      </c>
      <c r="P7" s="169">
        <f>B6*0.005</f>
        <v>5.0000000000000001E-3</v>
      </c>
      <c r="Q7" s="250">
        <f>C6*0.0075</f>
        <v>7.4999999999999997E-3</v>
      </c>
      <c r="R7" s="248">
        <f>Q7+P7</f>
        <v>1.2500000000000001E-2</v>
      </c>
      <c r="T7" s="211">
        <f>A21</f>
        <v>46269</v>
      </c>
      <c r="U7" s="278">
        <v>0</v>
      </c>
      <c r="V7" s="278">
        <v>0</v>
      </c>
      <c r="W7" s="279">
        <f t="shared" si="10"/>
        <v>0</v>
      </c>
      <c r="X7" s="297">
        <f t="shared" si="0"/>
        <v>0</v>
      </c>
      <c r="Y7" s="297">
        <f t="shared" si="1"/>
        <v>0</v>
      </c>
      <c r="Z7" s="297">
        <f t="shared" si="2"/>
        <v>0</v>
      </c>
      <c r="AA7" s="297">
        <f t="shared" si="3"/>
        <v>0</v>
      </c>
      <c r="AB7" s="298">
        <f t="shared" si="11"/>
        <v>0</v>
      </c>
      <c r="AC7" s="278">
        <v>0</v>
      </c>
      <c r="AD7" s="278">
        <v>0</v>
      </c>
      <c r="AE7" s="279">
        <f t="shared" si="12"/>
        <v>0</v>
      </c>
      <c r="AF7" s="297">
        <f t="shared" si="4"/>
        <v>0</v>
      </c>
      <c r="AG7" s="225">
        <f t="shared" si="5"/>
        <v>0</v>
      </c>
    </row>
    <row r="8" spans="1:33" s="16" customFormat="1" ht="21" customHeight="1">
      <c r="A8" s="251"/>
      <c r="B8" s="252"/>
      <c r="C8" s="253"/>
      <c r="D8" s="254"/>
      <c r="E8" s="39" t="s">
        <v>13</v>
      </c>
      <c r="F8" s="39"/>
      <c r="G8" s="169">
        <f t="shared" ref="G8:I8" si="17">IF(OR(G7="",G7=0),G6,G6-G7)</f>
        <v>-0.1</v>
      </c>
      <c r="H8" s="169">
        <f t="shared" si="17"/>
        <v>-0.15</v>
      </c>
      <c r="I8" s="248">
        <f t="shared" si="17"/>
        <v>-0.25</v>
      </c>
      <c r="J8" s="169">
        <f>IF(OR(J7="",J7=0),J6,J6-J7)</f>
        <v>0</v>
      </c>
      <c r="K8" s="169">
        <f t="shared" ref="K8:L8" si="18">IF(OR(K7="",K7=0),K6,K6-K7)</f>
        <v>0</v>
      </c>
      <c r="L8" s="248">
        <f t="shared" si="18"/>
        <v>0</v>
      </c>
      <c r="M8" s="169">
        <f t="shared" ref="M8:R8" si="19">M6-M7</f>
        <v>-0.02</v>
      </c>
      <c r="N8" s="169">
        <f t="shared" si="19"/>
        <v>-0.03</v>
      </c>
      <c r="O8" s="248">
        <f t="shared" si="19"/>
        <v>-0.05</v>
      </c>
      <c r="P8" s="169">
        <f t="shared" si="19"/>
        <v>-5.0000000000000001E-3</v>
      </c>
      <c r="Q8" s="169">
        <f t="shared" si="19"/>
        <v>-7.4999999999999997E-3</v>
      </c>
      <c r="R8" s="248">
        <f t="shared" si="19"/>
        <v>-1.2500000000000001E-2</v>
      </c>
      <c r="T8" s="211">
        <f>A26</f>
        <v>46270</v>
      </c>
      <c r="U8" s="278">
        <v>0</v>
      </c>
      <c r="V8" s="278">
        <v>0</v>
      </c>
      <c r="W8" s="279">
        <f t="shared" si="10"/>
        <v>0</v>
      </c>
      <c r="X8" s="297">
        <f t="shared" si="0"/>
        <v>0</v>
      </c>
      <c r="Y8" s="297">
        <f t="shared" si="1"/>
        <v>0</v>
      </c>
      <c r="Z8" s="297">
        <f t="shared" si="2"/>
        <v>0</v>
      </c>
      <c r="AA8" s="297">
        <f t="shared" si="3"/>
        <v>0</v>
      </c>
      <c r="AB8" s="298">
        <f t="shared" si="11"/>
        <v>0</v>
      </c>
      <c r="AC8" s="280">
        <v>0</v>
      </c>
      <c r="AD8" s="280">
        <v>0</v>
      </c>
      <c r="AE8" s="279">
        <f t="shared" si="12"/>
        <v>0</v>
      </c>
      <c r="AF8" s="297">
        <f t="shared" si="4"/>
        <v>0</v>
      </c>
      <c r="AG8" s="225">
        <f t="shared" si="5"/>
        <v>0</v>
      </c>
    </row>
    <row r="9" spans="1:33" ht="16.8" customHeight="1">
      <c r="A9" s="14"/>
      <c r="E9" s="31" t="s">
        <v>11</v>
      </c>
      <c r="F9" s="31"/>
      <c r="G9" s="32">
        <f>G8</f>
        <v>-0.1</v>
      </c>
      <c r="H9" s="32">
        <f t="shared" ref="H9:R9" si="20">H8</f>
        <v>-0.15</v>
      </c>
      <c r="I9" s="240">
        <f t="shared" si="20"/>
        <v>-0.25</v>
      </c>
      <c r="J9" s="32">
        <f t="shared" si="20"/>
        <v>0</v>
      </c>
      <c r="K9" s="32">
        <f t="shared" si="20"/>
        <v>0</v>
      </c>
      <c r="L9" s="240">
        <f t="shared" si="20"/>
        <v>0</v>
      </c>
      <c r="M9" s="32">
        <f t="shared" si="20"/>
        <v>-0.02</v>
      </c>
      <c r="N9" s="32">
        <f t="shared" si="20"/>
        <v>-0.03</v>
      </c>
      <c r="O9" s="240">
        <f t="shared" si="20"/>
        <v>-0.05</v>
      </c>
      <c r="P9" s="32">
        <f t="shared" si="20"/>
        <v>-5.0000000000000001E-3</v>
      </c>
      <c r="Q9" s="32">
        <f t="shared" si="20"/>
        <v>-7.4999999999999997E-3</v>
      </c>
      <c r="R9" s="240">
        <f t="shared" si="20"/>
        <v>-1.2500000000000001E-2</v>
      </c>
      <c r="T9" s="211">
        <f>A31</f>
        <v>46271</v>
      </c>
      <c r="U9" s="278">
        <v>0</v>
      </c>
      <c r="V9" s="278">
        <v>0</v>
      </c>
      <c r="W9" s="279">
        <f t="shared" si="10"/>
        <v>0</v>
      </c>
      <c r="X9" s="297">
        <f t="shared" si="0"/>
        <v>0</v>
      </c>
      <c r="Y9" s="297">
        <f t="shared" si="1"/>
        <v>0</v>
      </c>
      <c r="Z9" s="297">
        <f t="shared" si="2"/>
        <v>0</v>
      </c>
      <c r="AA9" s="297">
        <f t="shared" si="3"/>
        <v>0</v>
      </c>
      <c r="AB9" s="298">
        <f t="shared" si="11"/>
        <v>0</v>
      </c>
      <c r="AC9" s="280">
        <v>0</v>
      </c>
      <c r="AD9" s="280">
        <v>0</v>
      </c>
      <c r="AE9" s="279">
        <f t="shared" si="12"/>
        <v>0</v>
      </c>
      <c r="AF9" s="297">
        <f t="shared" si="4"/>
        <v>0</v>
      </c>
      <c r="AG9" s="225">
        <f t="shared" si="5"/>
        <v>0</v>
      </c>
    </row>
    <row r="10" spans="1:33" ht="16.2" customHeight="1">
      <c r="A10" s="13"/>
      <c r="B10" s="13"/>
      <c r="C10" s="13"/>
      <c r="D10" s="13"/>
      <c r="E10" s="31" t="s">
        <v>2</v>
      </c>
      <c r="F10" s="242"/>
      <c r="G10" s="58">
        <v>0</v>
      </c>
      <c r="H10" s="58">
        <v>0</v>
      </c>
      <c r="I10" s="240">
        <f t="shared" ref="I10:I11" si="21">H10+G10</f>
        <v>0</v>
      </c>
      <c r="J10" s="58">
        <v>0</v>
      </c>
      <c r="K10" s="58">
        <v>0</v>
      </c>
      <c r="L10" s="240">
        <f t="shared" ref="L10:L11" si="22">K10+J10</f>
        <v>0</v>
      </c>
      <c r="M10" s="59">
        <v>0</v>
      </c>
      <c r="N10" s="59">
        <v>0</v>
      </c>
      <c r="O10" s="241">
        <f t="shared" ref="O10:O11" si="23">N10+M10</f>
        <v>0</v>
      </c>
      <c r="P10" s="58">
        <v>0</v>
      </c>
      <c r="Q10" s="58">
        <v>0</v>
      </c>
      <c r="R10" s="240">
        <f t="shared" ref="R10:R11" si="24">Q10+P10</f>
        <v>0</v>
      </c>
      <c r="T10" s="211">
        <f>A36</f>
        <v>46272</v>
      </c>
      <c r="U10" s="278">
        <v>0</v>
      </c>
      <c r="V10" s="278">
        <v>0</v>
      </c>
      <c r="W10" s="279">
        <f t="shared" si="10"/>
        <v>0</v>
      </c>
      <c r="X10" s="297">
        <f t="shared" si="0"/>
        <v>0</v>
      </c>
      <c r="Y10" s="297">
        <f t="shared" si="1"/>
        <v>0</v>
      </c>
      <c r="Z10" s="297">
        <f t="shared" si="2"/>
        <v>0</v>
      </c>
      <c r="AA10" s="297">
        <f t="shared" si="3"/>
        <v>0</v>
      </c>
      <c r="AB10" s="298">
        <f t="shared" si="11"/>
        <v>0</v>
      </c>
      <c r="AC10" s="280">
        <v>0</v>
      </c>
      <c r="AD10" s="280">
        <v>0</v>
      </c>
      <c r="AE10" s="279">
        <f t="shared" si="12"/>
        <v>0</v>
      </c>
      <c r="AF10" s="297">
        <f t="shared" si="4"/>
        <v>0</v>
      </c>
      <c r="AG10" s="225">
        <f t="shared" si="5"/>
        <v>0</v>
      </c>
    </row>
    <row r="11" spans="1:33" s="13" customFormat="1" ht="24.6" customHeight="1">
      <c r="A11" s="232">
        <v>46267</v>
      </c>
      <c r="B11" s="233">
        <v>0</v>
      </c>
      <c r="C11" s="233">
        <v>0</v>
      </c>
      <c r="D11" s="243">
        <f>B11+C11</f>
        <v>0</v>
      </c>
      <c r="E11" s="34" t="s">
        <v>17</v>
      </c>
      <c r="F11" s="244"/>
      <c r="G11" s="35">
        <f t="shared" ref="G11:H11" si="25">G9+G10</f>
        <v>-0.1</v>
      </c>
      <c r="H11" s="35">
        <f t="shared" si="25"/>
        <v>-0.15</v>
      </c>
      <c r="I11" s="240">
        <f t="shared" si="21"/>
        <v>-0.25</v>
      </c>
      <c r="J11" s="35">
        <f t="shared" ref="J11:K11" si="26">J9+J10</f>
        <v>0</v>
      </c>
      <c r="K11" s="35">
        <f t="shared" si="26"/>
        <v>0</v>
      </c>
      <c r="L11" s="240">
        <f t="shared" si="22"/>
        <v>0</v>
      </c>
      <c r="M11" s="37">
        <f t="shared" ref="M11:N11" si="27">M9+M10</f>
        <v>-0.02</v>
      </c>
      <c r="N11" s="37">
        <f t="shared" si="27"/>
        <v>-0.03</v>
      </c>
      <c r="O11" s="241">
        <f t="shared" si="23"/>
        <v>-0.05</v>
      </c>
      <c r="P11" s="35">
        <f t="shared" ref="P11:Q11" si="28">P9+P10</f>
        <v>-5.0000000000000001E-3</v>
      </c>
      <c r="Q11" s="35">
        <f t="shared" si="28"/>
        <v>-7.4999999999999997E-3</v>
      </c>
      <c r="R11" s="240">
        <f t="shared" si="24"/>
        <v>-1.2500000000000001E-2</v>
      </c>
      <c r="T11" s="211">
        <f>A41</f>
        <v>46273</v>
      </c>
      <c r="U11" s="278">
        <v>0</v>
      </c>
      <c r="V11" s="278">
        <v>0</v>
      </c>
      <c r="W11" s="279">
        <f t="shared" si="10"/>
        <v>0</v>
      </c>
      <c r="X11" s="297">
        <f t="shared" si="0"/>
        <v>0</v>
      </c>
      <c r="Y11" s="297">
        <f t="shared" si="1"/>
        <v>0</v>
      </c>
      <c r="Z11" s="297">
        <f t="shared" si="2"/>
        <v>0</v>
      </c>
      <c r="AA11" s="297">
        <f t="shared" si="3"/>
        <v>0</v>
      </c>
      <c r="AB11" s="298">
        <f t="shared" si="11"/>
        <v>0</v>
      </c>
      <c r="AC11" s="280">
        <v>0</v>
      </c>
      <c r="AD11" s="280">
        <v>0</v>
      </c>
      <c r="AE11" s="279">
        <f t="shared" si="12"/>
        <v>0</v>
      </c>
      <c r="AF11" s="297">
        <f t="shared" si="4"/>
        <v>0</v>
      </c>
      <c r="AG11" s="225">
        <f t="shared" si="5"/>
        <v>0</v>
      </c>
    </row>
    <row r="12" spans="1:33" s="15" customFormat="1" ht="21" customHeight="1">
      <c r="A12" s="245"/>
      <c r="B12" s="246"/>
      <c r="C12" s="246"/>
      <c r="D12" s="247"/>
      <c r="E12" s="39" t="s">
        <v>12</v>
      </c>
      <c r="F12" s="234" t="s">
        <v>259</v>
      </c>
      <c r="G12" s="169">
        <f>IF($F12="RICE",B11*0.1,"")</f>
        <v>0</v>
      </c>
      <c r="H12" s="169">
        <f>IF($F12="RICE",C11*0.15,"")</f>
        <v>0</v>
      </c>
      <c r="I12" s="248">
        <f>IF($F12="RICE",G12+H12,"")</f>
        <v>0</v>
      </c>
      <c r="J12" s="169" t="str">
        <f>IF($F12="WHEAT",B11*0.1,"")</f>
        <v/>
      </c>
      <c r="K12" s="169" t="str">
        <f>IF($F12="WHEAT",C11*0.15,"")</f>
        <v/>
      </c>
      <c r="L12" s="248" t="str">
        <f>IF($F12="WHEAT",J12+K12,"")</f>
        <v/>
      </c>
      <c r="M12" s="227">
        <f>B11*0.02</f>
        <v>0</v>
      </c>
      <c r="N12" s="227">
        <f>C11*0.03</f>
        <v>0</v>
      </c>
      <c r="O12" s="249">
        <f>N12+M12</f>
        <v>0</v>
      </c>
      <c r="P12" s="169">
        <f>B11*0.005</f>
        <v>0</v>
      </c>
      <c r="Q12" s="250">
        <f>C11*0.0075</f>
        <v>0</v>
      </c>
      <c r="R12" s="248">
        <f>Q12+P12</f>
        <v>0</v>
      </c>
      <c r="T12" s="211">
        <f>A46</f>
        <v>46274</v>
      </c>
      <c r="U12" s="278">
        <v>0</v>
      </c>
      <c r="V12" s="278">
        <v>0</v>
      </c>
      <c r="W12" s="279">
        <f t="shared" si="10"/>
        <v>0</v>
      </c>
      <c r="X12" s="297">
        <f t="shared" si="0"/>
        <v>0</v>
      </c>
      <c r="Y12" s="297">
        <f t="shared" si="1"/>
        <v>0</v>
      </c>
      <c r="Z12" s="297">
        <f t="shared" si="2"/>
        <v>0</v>
      </c>
      <c r="AA12" s="297">
        <f t="shared" si="3"/>
        <v>0</v>
      </c>
      <c r="AB12" s="298">
        <f t="shared" si="11"/>
        <v>0</v>
      </c>
      <c r="AC12" s="278">
        <v>0</v>
      </c>
      <c r="AD12" s="278">
        <v>0</v>
      </c>
      <c r="AE12" s="279">
        <f t="shared" si="12"/>
        <v>0</v>
      </c>
      <c r="AF12" s="297">
        <f t="shared" si="4"/>
        <v>0</v>
      </c>
      <c r="AG12" s="225">
        <f t="shared" si="5"/>
        <v>0</v>
      </c>
    </row>
    <row r="13" spans="1:33" s="16" customFormat="1" ht="21" customHeight="1">
      <c r="A13" s="251"/>
      <c r="B13" s="252"/>
      <c r="C13" s="253"/>
      <c r="D13" s="254"/>
      <c r="E13" s="39" t="s">
        <v>13</v>
      </c>
      <c r="F13" s="39"/>
      <c r="G13" s="169">
        <f t="shared" ref="G13:I13" si="29">IF(OR(G12="",G12=0),G11,G11-G12)</f>
        <v>-0.1</v>
      </c>
      <c r="H13" s="169">
        <f t="shared" si="29"/>
        <v>-0.15</v>
      </c>
      <c r="I13" s="248">
        <f t="shared" si="29"/>
        <v>-0.25</v>
      </c>
      <c r="J13" s="169">
        <f>IF(OR(J12="",J12=0),J11,J11-J12)</f>
        <v>0</v>
      </c>
      <c r="K13" s="169">
        <f t="shared" ref="K13:L13" si="30">IF(OR(K12="",K12=0),K11,K11-K12)</f>
        <v>0</v>
      </c>
      <c r="L13" s="248">
        <f t="shared" si="30"/>
        <v>0</v>
      </c>
      <c r="M13" s="169">
        <f t="shared" ref="M13:R13" si="31">M11-M12</f>
        <v>-0.02</v>
      </c>
      <c r="N13" s="169">
        <f t="shared" si="31"/>
        <v>-0.03</v>
      </c>
      <c r="O13" s="248">
        <f t="shared" si="31"/>
        <v>-0.05</v>
      </c>
      <c r="P13" s="169">
        <f t="shared" si="31"/>
        <v>-5.0000000000000001E-3</v>
      </c>
      <c r="Q13" s="169">
        <f t="shared" si="31"/>
        <v>-7.4999999999999997E-3</v>
      </c>
      <c r="R13" s="248">
        <f t="shared" si="31"/>
        <v>-1.2500000000000001E-2</v>
      </c>
      <c r="T13" s="211">
        <f>A51</f>
        <v>46275</v>
      </c>
      <c r="U13" s="278">
        <v>0</v>
      </c>
      <c r="V13" s="278">
        <v>0</v>
      </c>
      <c r="W13" s="279">
        <f t="shared" si="10"/>
        <v>0</v>
      </c>
      <c r="X13" s="297">
        <f t="shared" si="0"/>
        <v>0</v>
      </c>
      <c r="Y13" s="297">
        <f t="shared" si="1"/>
        <v>0</v>
      </c>
      <c r="Z13" s="297">
        <f t="shared" si="2"/>
        <v>0</v>
      </c>
      <c r="AA13" s="297">
        <f t="shared" si="3"/>
        <v>0</v>
      </c>
      <c r="AB13" s="298">
        <f t="shared" si="11"/>
        <v>0</v>
      </c>
      <c r="AC13" s="280">
        <v>0</v>
      </c>
      <c r="AD13" s="280">
        <v>0</v>
      </c>
      <c r="AE13" s="279">
        <f t="shared" si="12"/>
        <v>0</v>
      </c>
      <c r="AF13" s="297">
        <f t="shared" si="4"/>
        <v>0</v>
      </c>
      <c r="AG13" s="225">
        <f t="shared" si="5"/>
        <v>0</v>
      </c>
    </row>
    <row r="14" spans="1:33" ht="16.8" customHeight="1">
      <c r="A14" s="14"/>
      <c r="E14" s="31" t="s">
        <v>11</v>
      </c>
      <c r="F14" s="31"/>
      <c r="G14" s="32">
        <f>G13</f>
        <v>-0.1</v>
      </c>
      <c r="H14" s="32">
        <f t="shared" ref="H14:R14" si="32">H13</f>
        <v>-0.15</v>
      </c>
      <c r="I14" s="240">
        <f t="shared" si="32"/>
        <v>-0.25</v>
      </c>
      <c r="J14" s="32">
        <f t="shared" si="32"/>
        <v>0</v>
      </c>
      <c r="K14" s="32">
        <f t="shared" si="32"/>
        <v>0</v>
      </c>
      <c r="L14" s="240">
        <f t="shared" si="32"/>
        <v>0</v>
      </c>
      <c r="M14" s="32">
        <f t="shared" si="32"/>
        <v>-0.02</v>
      </c>
      <c r="N14" s="32">
        <f t="shared" si="32"/>
        <v>-0.03</v>
      </c>
      <c r="O14" s="240">
        <f t="shared" si="32"/>
        <v>-0.05</v>
      </c>
      <c r="P14" s="32">
        <f t="shared" si="32"/>
        <v>-5.0000000000000001E-3</v>
      </c>
      <c r="Q14" s="32">
        <f t="shared" si="32"/>
        <v>-7.4999999999999997E-3</v>
      </c>
      <c r="R14" s="240">
        <f t="shared" si="32"/>
        <v>-1.2500000000000001E-2</v>
      </c>
      <c r="T14" s="211">
        <f>A56</f>
        <v>46276</v>
      </c>
      <c r="U14" s="278">
        <v>0</v>
      </c>
      <c r="V14" s="278">
        <v>0</v>
      </c>
      <c r="W14" s="279">
        <f t="shared" si="10"/>
        <v>0</v>
      </c>
      <c r="X14" s="297">
        <f t="shared" si="0"/>
        <v>0</v>
      </c>
      <c r="Y14" s="297">
        <f t="shared" si="1"/>
        <v>0</v>
      </c>
      <c r="Z14" s="297">
        <f t="shared" si="2"/>
        <v>0</v>
      </c>
      <c r="AA14" s="297">
        <f t="shared" si="3"/>
        <v>0</v>
      </c>
      <c r="AB14" s="298">
        <f t="shared" si="11"/>
        <v>0</v>
      </c>
      <c r="AC14" s="280">
        <v>0</v>
      </c>
      <c r="AD14" s="280">
        <v>0</v>
      </c>
      <c r="AE14" s="279">
        <f t="shared" si="12"/>
        <v>0</v>
      </c>
      <c r="AF14" s="297">
        <f t="shared" si="4"/>
        <v>0</v>
      </c>
      <c r="AG14" s="225">
        <f t="shared" si="5"/>
        <v>0</v>
      </c>
    </row>
    <row r="15" spans="1:33" ht="16.2" customHeight="1">
      <c r="A15" s="13"/>
      <c r="B15" s="13"/>
      <c r="C15" s="13"/>
      <c r="D15" s="13"/>
      <c r="E15" s="31" t="s">
        <v>2</v>
      </c>
      <c r="F15" s="242"/>
      <c r="G15" s="58">
        <v>0</v>
      </c>
      <c r="H15" s="58">
        <v>0</v>
      </c>
      <c r="I15" s="240">
        <f t="shared" ref="I15:I16" si="33">H15+G15</f>
        <v>0</v>
      </c>
      <c r="J15" s="58">
        <v>0</v>
      </c>
      <c r="K15" s="58">
        <v>0</v>
      </c>
      <c r="L15" s="240">
        <f t="shared" ref="L15:L16" si="34">K15+J15</f>
        <v>0</v>
      </c>
      <c r="M15" s="59">
        <v>0</v>
      </c>
      <c r="N15" s="59">
        <v>0</v>
      </c>
      <c r="O15" s="241">
        <f t="shared" ref="O15:O16" si="35">N15+M15</f>
        <v>0</v>
      </c>
      <c r="P15" s="58">
        <v>0</v>
      </c>
      <c r="Q15" s="58">
        <v>0</v>
      </c>
      <c r="R15" s="240">
        <f t="shared" ref="R15:R16" si="36">Q15+P15</f>
        <v>0</v>
      </c>
      <c r="T15" s="211">
        <f>A61</f>
        <v>46277</v>
      </c>
      <c r="U15" s="278">
        <v>0</v>
      </c>
      <c r="V15" s="278">
        <v>0</v>
      </c>
      <c r="W15" s="279">
        <f t="shared" si="10"/>
        <v>0</v>
      </c>
      <c r="X15" s="297">
        <f t="shared" si="0"/>
        <v>0</v>
      </c>
      <c r="Y15" s="297">
        <f t="shared" si="1"/>
        <v>0</v>
      </c>
      <c r="Z15" s="297">
        <f t="shared" si="2"/>
        <v>0</v>
      </c>
      <c r="AA15" s="297">
        <f t="shared" si="3"/>
        <v>0</v>
      </c>
      <c r="AB15" s="298">
        <f t="shared" si="11"/>
        <v>0</v>
      </c>
      <c r="AC15" s="280">
        <v>0</v>
      </c>
      <c r="AD15" s="280">
        <v>0</v>
      </c>
      <c r="AE15" s="279">
        <f t="shared" si="12"/>
        <v>0</v>
      </c>
      <c r="AF15" s="297">
        <f t="shared" si="4"/>
        <v>0</v>
      </c>
      <c r="AG15" s="225">
        <f t="shared" si="5"/>
        <v>0</v>
      </c>
    </row>
    <row r="16" spans="1:33" s="13" customFormat="1" ht="23.4" customHeight="1">
      <c r="A16" s="232">
        <v>46268</v>
      </c>
      <c r="B16" s="233">
        <v>0</v>
      </c>
      <c r="C16" s="233">
        <v>0</v>
      </c>
      <c r="D16" s="243">
        <f>B16+C16</f>
        <v>0</v>
      </c>
      <c r="E16" s="34" t="s">
        <v>17</v>
      </c>
      <c r="F16" s="244"/>
      <c r="G16" s="35">
        <f t="shared" ref="G16:H16" si="37">G14+G15</f>
        <v>-0.1</v>
      </c>
      <c r="H16" s="35">
        <f t="shared" si="37"/>
        <v>-0.15</v>
      </c>
      <c r="I16" s="240">
        <f t="shared" si="33"/>
        <v>-0.25</v>
      </c>
      <c r="J16" s="35">
        <f t="shared" ref="J16:K16" si="38">J14+J15</f>
        <v>0</v>
      </c>
      <c r="K16" s="35">
        <f t="shared" si="38"/>
        <v>0</v>
      </c>
      <c r="L16" s="240">
        <f t="shared" si="34"/>
        <v>0</v>
      </c>
      <c r="M16" s="37">
        <f t="shared" ref="M16:N16" si="39">M14+M15</f>
        <v>-0.02</v>
      </c>
      <c r="N16" s="37">
        <f t="shared" si="39"/>
        <v>-0.03</v>
      </c>
      <c r="O16" s="241">
        <f t="shared" si="35"/>
        <v>-0.05</v>
      </c>
      <c r="P16" s="35">
        <f t="shared" ref="P16:Q16" si="40">P14+P15</f>
        <v>-5.0000000000000001E-3</v>
      </c>
      <c r="Q16" s="35">
        <f t="shared" si="40"/>
        <v>-7.4999999999999997E-3</v>
      </c>
      <c r="R16" s="240">
        <f t="shared" si="36"/>
        <v>-1.2500000000000001E-2</v>
      </c>
      <c r="T16" s="211">
        <f>A66</f>
        <v>46278</v>
      </c>
      <c r="U16" s="278">
        <v>0</v>
      </c>
      <c r="V16" s="278">
        <v>0</v>
      </c>
      <c r="W16" s="279">
        <f t="shared" si="10"/>
        <v>0</v>
      </c>
      <c r="X16" s="297">
        <f t="shared" si="0"/>
        <v>0</v>
      </c>
      <c r="Y16" s="297">
        <f t="shared" si="1"/>
        <v>0</v>
      </c>
      <c r="Z16" s="297">
        <f t="shared" si="2"/>
        <v>0</v>
      </c>
      <c r="AA16" s="297">
        <f t="shared" si="3"/>
        <v>0</v>
      </c>
      <c r="AB16" s="298">
        <f t="shared" si="11"/>
        <v>0</v>
      </c>
      <c r="AC16" s="280">
        <v>0</v>
      </c>
      <c r="AD16" s="280">
        <v>0</v>
      </c>
      <c r="AE16" s="279">
        <f t="shared" si="12"/>
        <v>0</v>
      </c>
      <c r="AF16" s="297">
        <f t="shared" si="4"/>
        <v>0</v>
      </c>
      <c r="AG16" s="225">
        <f t="shared" si="5"/>
        <v>0</v>
      </c>
    </row>
    <row r="17" spans="1:33" s="15" customFormat="1" ht="19.2" customHeight="1">
      <c r="A17" s="245"/>
      <c r="B17" s="246"/>
      <c r="C17" s="246"/>
      <c r="D17" s="247"/>
      <c r="E17" s="39" t="s">
        <v>12</v>
      </c>
      <c r="F17" s="234" t="s">
        <v>259</v>
      </c>
      <c r="G17" s="169">
        <f>IF($F17="RICE",B16*0.1,"")</f>
        <v>0</v>
      </c>
      <c r="H17" s="169">
        <f>IF($F17="RICE",C16*0.15,"")</f>
        <v>0</v>
      </c>
      <c r="I17" s="248">
        <f>IF($F17="RICE",G17+H17,"")</f>
        <v>0</v>
      </c>
      <c r="J17" s="169" t="str">
        <f>IF($F17="WHEAT",B16*0.1,"")</f>
        <v/>
      </c>
      <c r="K17" s="169" t="str">
        <f>IF($F17="WHEAT",C16*0.15,"")</f>
        <v/>
      </c>
      <c r="L17" s="248" t="str">
        <f>IF($F17="WHEAT",J17+K17,"")</f>
        <v/>
      </c>
      <c r="M17" s="227">
        <f>B16*0.02</f>
        <v>0</v>
      </c>
      <c r="N17" s="227">
        <f>C16*0.03</f>
        <v>0</v>
      </c>
      <c r="O17" s="249">
        <f>N17+M17</f>
        <v>0</v>
      </c>
      <c r="P17" s="169">
        <f>B16*0.005</f>
        <v>0</v>
      </c>
      <c r="Q17" s="250">
        <f>C16*0.0075</f>
        <v>0</v>
      </c>
      <c r="R17" s="248">
        <f>Q17+P17</f>
        <v>0</v>
      </c>
      <c r="T17" s="211">
        <f>A71</f>
        <v>46279</v>
      </c>
      <c r="U17" s="278">
        <v>0</v>
      </c>
      <c r="V17" s="278">
        <v>0</v>
      </c>
      <c r="W17" s="279">
        <f t="shared" si="10"/>
        <v>0</v>
      </c>
      <c r="X17" s="297">
        <f t="shared" si="0"/>
        <v>0</v>
      </c>
      <c r="Y17" s="297">
        <f t="shared" si="1"/>
        <v>0</v>
      </c>
      <c r="Z17" s="297">
        <f t="shared" si="2"/>
        <v>0</v>
      </c>
      <c r="AA17" s="297">
        <f t="shared" si="3"/>
        <v>0</v>
      </c>
      <c r="AB17" s="298">
        <f t="shared" si="11"/>
        <v>0</v>
      </c>
      <c r="AC17" s="278">
        <v>0</v>
      </c>
      <c r="AD17" s="278">
        <v>0</v>
      </c>
      <c r="AE17" s="279">
        <f t="shared" si="12"/>
        <v>0</v>
      </c>
      <c r="AF17" s="297">
        <f t="shared" si="4"/>
        <v>0</v>
      </c>
      <c r="AG17" s="225">
        <f t="shared" si="5"/>
        <v>0</v>
      </c>
    </row>
    <row r="18" spans="1:33" s="16" customFormat="1" ht="19.2" customHeight="1">
      <c r="A18" s="251"/>
      <c r="B18" s="252"/>
      <c r="C18" s="253"/>
      <c r="D18" s="254"/>
      <c r="E18" s="39" t="s">
        <v>13</v>
      </c>
      <c r="F18" s="39"/>
      <c r="G18" s="169">
        <f t="shared" ref="G18:I18" si="41">IF(OR(G17="",G17=0),G16,G16-G17)</f>
        <v>-0.1</v>
      </c>
      <c r="H18" s="169">
        <f t="shared" si="41"/>
        <v>-0.15</v>
      </c>
      <c r="I18" s="248">
        <f t="shared" si="41"/>
        <v>-0.25</v>
      </c>
      <c r="J18" s="169">
        <f>IF(OR(J17="",J17=0),J16,J16-J17)</f>
        <v>0</v>
      </c>
      <c r="K18" s="169">
        <f t="shared" ref="K18:L18" si="42">IF(OR(K17="",K17=0),K16,K16-K17)</f>
        <v>0</v>
      </c>
      <c r="L18" s="248">
        <f t="shared" si="42"/>
        <v>0</v>
      </c>
      <c r="M18" s="169">
        <f t="shared" ref="M18:R18" si="43">M16-M17</f>
        <v>-0.02</v>
      </c>
      <c r="N18" s="169">
        <f t="shared" si="43"/>
        <v>-0.03</v>
      </c>
      <c r="O18" s="248">
        <f t="shared" si="43"/>
        <v>-0.05</v>
      </c>
      <c r="P18" s="169">
        <f t="shared" si="43"/>
        <v>-5.0000000000000001E-3</v>
      </c>
      <c r="Q18" s="169">
        <f t="shared" si="43"/>
        <v>-7.4999999999999997E-3</v>
      </c>
      <c r="R18" s="248">
        <f t="shared" si="43"/>
        <v>-1.2500000000000001E-2</v>
      </c>
      <c r="T18" s="211">
        <f>A76</f>
        <v>46280</v>
      </c>
      <c r="U18" s="278">
        <v>0</v>
      </c>
      <c r="V18" s="278">
        <v>0</v>
      </c>
      <c r="W18" s="279">
        <f t="shared" si="10"/>
        <v>0</v>
      </c>
      <c r="X18" s="297">
        <f t="shared" si="0"/>
        <v>0</v>
      </c>
      <c r="Y18" s="297">
        <f t="shared" si="1"/>
        <v>0</v>
      </c>
      <c r="Z18" s="297">
        <f t="shared" si="2"/>
        <v>0</v>
      </c>
      <c r="AA18" s="297">
        <f t="shared" si="3"/>
        <v>0</v>
      </c>
      <c r="AB18" s="298">
        <f t="shared" si="11"/>
        <v>0</v>
      </c>
      <c r="AC18" s="280">
        <v>0</v>
      </c>
      <c r="AD18" s="280">
        <v>0</v>
      </c>
      <c r="AE18" s="279">
        <f t="shared" si="12"/>
        <v>0</v>
      </c>
      <c r="AF18" s="297">
        <f t="shared" si="4"/>
        <v>0</v>
      </c>
      <c r="AG18" s="225">
        <f t="shared" si="5"/>
        <v>0</v>
      </c>
    </row>
    <row r="19" spans="1:33" ht="16.8" customHeight="1">
      <c r="A19" s="14"/>
      <c r="E19" s="31" t="s">
        <v>11</v>
      </c>
      <c r="F19" s="31"/>
      <c r="G19" s="32">
        <f>G18</f>
        <v>-0.1</v>
      </c>
      <c r="H19" s="32">
        <f t="shared" ref="H19:R19" si="44">H18</f>
        <v>-0.15</v>
      </c>
      <c r="I19" s="240">
        <f t="shared" si="44"/>
        <v>-0.25</v>
      </c>
      <c r="J19" s="32">
        <f t="shared" si="44"/>
        <v>0</v>
      </c>
      <c r="K19" s="32">
        <f t="shared" si="44"/>
        <v>0</v>
      </c>
      <c r="L19" s="240">
        <f t="shared" si="44"/>
        <v>0</v>
      </c>
      <c r="M19" s="32">
        <f t="shared" si="44"/>
        <v>-0.02</v>
      </c>
      <c r="N19" s="32">
        <f t="shared" si="44"/>
        <v>-0.03</v>
      </c>
      <c r="O19" s="240">
        <f t="shared" si="44"/>
        <v>-0.05</v>
      </c>
      <c r="P19" s="32">
        <f t="shared" si="44"/>
        <v>-5.0000000000000001E-3</v>
      </c>
      <c r="Q19" s="32">
        <f t="shared" si="44"/>
        <v>-7.4999999999999997E-3</v>
      </c>
      <c r="R19" s="240">
        <f t="shared" si="44"/>
        <v>-1.2500000000000001E-2</v>
      </c>
      <c r="T19" s="211">
        <f>A81</f>
        <v>46281</v>
      </c>
      <c r="U19" s="278">
        <v>0</v>
      </c>
      <c r="V19" s="278">
        <v>0</v>
      </c>
      <c r="W19" s="279">
        <f t="shared" si="10"/>
        <v>0</v>
      </c>
      <c r="X19" s="297">
        <f t="shared" si="0"/>
        <v>0</v>
      </c>
      <c r="Y19" s="297">
        <f t="shared" si="1"/>
        <v>0</v>
      </c>
      <c r="Z19" s="297">
        <f t="shared" si="2"/>
        <v>0</v>
      </c>
      <c r="AA19" s="297">
        <f t="shared" si="3"/>
        <v>0</v>
      </c>
      <c r="AB19" s="298">
        <f t="shared" si="11"/>
        <v>0</v>
      </c>
      <c r="AC19" s="280">
        <v>0</v>
      </c>
      <c r="AD19" s="280">
        <v>0</v>
      </c>
      <c r="AE19" s="279">
        <f t="shared" si="12"/>
        <v>0</v>
      </c>
      <c r="AF19" s="297">
        <f t="shared" si="4"/>
        <v>0</v>
      </c>
      <c r="AG19" s="225">
        <f t="shared" si="5"/>
        <v>0</v>
      </c>
    </row>
    <row r="20" spans="1:33" ht="16.2" customHeight="1">
      <c r="A20" s="13"/>
      <c r="B20" s="13"/>
      <c r="C20" s="13"/>
      <c r="D20" s="13"/>
      <c r="E20" s="31" t="s">
        <v>2</v>
      </c>
      <c r="F20" s="242"/>
      <c r="G20" s="58">
        <v>0</v>
      </c>
      <c r="H20" s="58">
        <v>0</v>
      </c>
      <c r="I20" s="240">
        <f t="shared" ref="I20:I21" si="45">H20+G20</f>
        <v>0</v>
      </c>
      <c r="J20" s="58">
        <v>0</v>
      </c>
      <c r="K20" s="58">
        <v>0</v>
      </c>
      <c r="L20" s="240">
        <f t="shared" ref="L20:L21" si="46">K20+J20</f>
        <v>0</v>
      </c>
      <c r="M20" s="59">
        <v>0</v>
      </c>
      <c r="N20" s="59">
        <v>0</v>
      </c>
      <c r="O20" s="241">
        <f t="shared" ref="O20:O21" si="47">N20+M20</f>
        <v>0</v>
      </c>
      <c r="P20" s="58">
        <v>0</v>
      </c>
      <c r="Q20" s="58">
        <v>0</v>
      </c>
      <c r="R20" s="240">
        <f t="shared" ref="R20:R21" si="48">Q20+P20</f>
        <v>0</v>
      </c>
      <c r="T20" s="211">
        <f>A86</f>
        <v>46282</v>
      </c>
      <c r="U20" s="278">
        <v>0</v>
      </c>
      <c r="V20" s="278">
        <v>0</v>
      </c>
      <c r="W20" s="279">
        <f t="shared" si="10"/>
        <v>0</v>
      </c>
      <c r="X20" s="297">
        <f t="shared" si="0"/>
        <v>0</v>
      </c>
      <c r="Y20" s="297">
        <f t="shared" si="1"/>
        <v>0</v>
      </c>
      <c r="Z20" s="297">
        <f t="shared" si="2"/>
        <v>0</v>
      </c>
      <c r="AA20" s="297">
        <f t="shared" si="3"/>
        <v>0</v>
      </c>
      <c r="AB20" s="298">
        <f t="shared" si="11"/>
        <v>0</v>
      </c>
      <c r="AC20" s="280">
        <v>0</v>
      </c>
      <c r="AD20" s="280">
        <v>0</v>
      </c>
      <c r="AE20" s="279">
        <f t="shared" si="12"/>
        <v>0</v>
      </c>
      <c r="AF20" s="297">
        <f t="shared" si="4"/>
        <v>0</v>
      </c>
      <c r="AG20" s="225">
        <f t="shared" si="5"/>
        <v>0</v>
      </c>
    </row>
    <row r="21" spans="1:33" s="13" customFormat="1" ht="25.2" customHeight="1">
      <c r="A21" s="232">
        <v>46269</v>
      </c>
      <c r="B21" s="233">
        <v>0</v>
      </c>
      <c r="C21" s="233">
        <v>0</v>
      </c>
      <c r="D21" s="243">
        <f>B21+C21</f>
        <v>0</v>
      </c>
      <c r="E21" s="34" t="s">
        <v>17</v>
      </c>
      <c r="F21" s="244"/>
      <c r="G21" s="35">
        <f t="shared" ref="G21:H21" si="49">G19+G20</f>
        <v>-0.1</v>
      </c>
      <c r="H21" s="35">
        <f t="shared" si="49"/>
        <v>-0.15</v>
      </c>
      <c r="I21" s="240">
        <f t="shared" si="45"/>
        <v>-0.25</v>
      </c>
      <c r="J21" s="35">
        <f t="shared" ref="J21:K21" si="50">J19+J20</f>
        <v>0</v>
      </c>
      <c r="K21" s="35">
        <f t="shared" si="50"/>
        <v>0</v>
      </c>
      <c r="L21" s="240">
        <f t="shared" si="46"/>
        <v>0</v>
      </c>
      <c r="M21" s="37">
        <f t="shared" ref="M21:N21" si="51">M19+M20</f>
        <v>-0.02</v>
      </c>
      <c r="N21" s="37">
        <f t="shared" si="51"/>
        <v>-0.03</v>
      </c>
      <c r="O21" s="241">
        <f t="shared" si="47"/>
        <v>-0.05</v>
      </c>
      <c r="P21" s="35">
        <f t="shared" ref="P21:Q21" si="52">P19+P20</f>
        <v>-5.0000000000000001E-3</v>
      </c>
      <c r="Q21" s="35">
        <f t="shared" si="52"/>
        <v>-7.4999999999999997E-3</v>
      </c>
      <c r="R21" s="240">
        <f t="shared" si="48"/>
        <v>-1.2500000000000001E-2</v>
      </c>
      <c r="T21" s="211">
        <f>A91</f>
        <v>46283</v>
      </c>
      <c r="U21" s="278">
        <v>0</v>
      </c>
      <c r="V21" s="278">
        <v>0</v>
      </c>
      <c r="W21" s="279">
        <f t="shared" si="10"/>
        <v>0</v>
      </c>
      <c r="X21" s="297">
        <f t="shared" si="0"/>
        <v>0</v>
      </c>
      <c r="Y21" s="297">
        <f t="shared" si="1"/>
        <v>0</v>
      </c>
      <c r="Z21" s="297">
        <f t="shared" si="2"/>
        <v>0</v>
      </c>
      <c r="AA21" s="297">
        <f t="shared" si="3"/>
        <v>0</v>
      </c>
      <c r="AB21" s="298">
        <f t="shared" si="11"/>
        <v>0</v>
      </c>
      <c r="AC21" s="280">
        <v>0</v>
      </c>
      <c r="AD21" s="280">
        <v>0</v>
      </c>
      <c r="AE21" s="279">
        <f t="shared" si="12"/>
        <v>0</v>
      </c>
      <c r="AF21" s="297">
        <f t="shared" si="4"/>
        <v>0</v>
      </c>
      <c r="AG21" s="225">
        <f t="shared" si="5"/>
        <v>0</v>
      </c>
    </row>
    <row r="22" spans="1:33" s="15" customFormat="1" ht="21.6" customHeight="1">
      <c r="A22" s="245"/>
      <c r="B22" s="246"/>
      <c r="C22" s="246"/>
      <c r="D22" s="247"/>
      <c r="E22" s="39" t="s">
        <v>12</v>
      </c>
      <c r="F22" s="234" t="s">
        <v>254</v>
      </c>
      <c r="G22" s="169" t="str">
        <f>IF($F22="RICE",B21*0.1,"")</f>
        <v/>
      </c>
      <c r="H22" s="169" t="str">
        <f>IF($F22="RICE",C21*0.15,"")</f>
        <v/>
      </c>
      <c r="I22" s="248" t="str">
        <f>IF($F22="RICE",G22+H22,"")</f>
        <v/>
      </c>
      <c r="J22" s="169">
        <f>IF($F22="WHEAT",B21*0.1,"")</f>
        <v>0</v>
      </c>
      <c r="K22" s="169">
        <f>IF($F22="WHEAT",C21*0.15,"")</f>
        <v>0</v>
      </c>
      <c r="L22" s="248">
        <f>IF($F22="WHEAT",J22+K22,"")</f>
        <v>0</v>
      </c>
      <c r="M22" s="227">
        <f>B21*0.02</f>
        <v>0</v>
      </c>
      <c r="N22" s="227">
        <f>C21*0.03</f>
        <v>0</v>
      </c>
      <c r="O22" s="249">
        <f>N22+M22</f>
        <v>0</v>
      </c>
      <c r="P22" s="169">
        <f>B21*0.005</f>
        <v>0</v>
      </c>
      <c r="Q22" s="250">
        <f>C21*0.0075</f>
        <v>0</v>
      </c>
      <c r="R22" s="248">
        <f>Q22+P22</f>
        <v>0</v>
      </c>
      <c r="T22" s="211">
        <f>A96</f>
        <v>46284</v>
      </c>
      <c r="U22" s="278">
        <v>0</v>
      </c>
      <c r="V22" s="278">
        <v>0</v>
      </c>
      <c r="W22" s="279">
        <f t="shared" si="10"/>
        <v>0</v>
      </c>
      <c r="X22" s="297">
        <f t="shared" si="0"/>
        <v>0</v>
      </c>
      <c r="Y22" s="297">
        <f t="shared" si="1"/>
        <v>0</v>
      </c>
      <c r="Z22" s="297">
        <f t="shared" si="2"/>
        <v>0</v>
      </c>
      <c r="AA22" s="297">
        <f t="shared" si="3"/>
        <v>0</v>
      </c>
      <c r="AB22" s="298">
        <f t="shared" si="11"/>
        <v>0</v>
      </c>
      <c r="AC22" s="278">
        <v>0</v>
      </c>
      <c r="AD22" s="278">
        <v>0</v>
      </c>
      <c r="AE22" s="279">
        <f t="shared" si="12"/>
        <v>0</v>
      </c>
      <c r="AF22" s="297">
        <f t="shared" si="4"/>
        <v>0</v>
      </c>
      <c r="AG22" s="225">
        <f t="shared" si="5"/>
        <v>0</v>
      </c>
    </row>
    <row r="23" spans="1:33" s="16" customFormat="1" ht="21.6" customHeight="1">
      <c r="A23" s="251"/>
      <c r="B23" s="252"/>
      <c r="C23" s="253"/>
      <c r="D23" s="254"/>
      <c r="E23" s="39" t="s">
        <v>13</v>
      </c>
      <c r="F23" s="39"/>
      <c r="G23" s="169">
        <f t="shared" ref="G23:I23" si="53">IF(OR(G22="",G22=0),G21,G21-G22)</f>
        <v>-0.1</v>
      </c>
      <c r="H23" s="169">
        <f t="shared" si="53"/>
        <v>-0.15</v>
      </c>
      <c r="I23" s="248">
        <f t="shared" si="53"/>
        <v>-0.25</v>
      </c>
      <c r="J23" s="169">
        <f>IF(OR(J22="",J22=0),J21,J21-J22)</f>
        <v>0</v>
      </c>
      <c r="K23" s="169">
        <f t="shared" ref="K23:L23" si="54">IF(OR(K22="",K22=0),K21,K21-K22)</f>
        <v>0</v>
      </c>
      <c r="L23" s="248">
        <f t="shared" si="54"/>
        <v>0</v>
      </c>
      <c r="M23" s="169">
        <f t="shared" ref="M23:R23" si="55">M21-M22</f>
        <v>-0.02</v>
      </c>
      <c r="N23" s="169">
        <f t="shared" si="55"/>
        <v>-0.03</v>
      </c>
      <c r="O23" s="248">
        <f t="shared" si="55"/>
        <v>-0.05</v>
      </c>
      <c r="P23" s="169">
        <f t="shared" si="55"/>
        <v>-5.0000000000000001E-3</v>
      </c>
      <c r="Q23" s="169">
        <f t="shared" si="55"/>
        <v>-7.4999999999999997E-3</v>
      </c>
      <c r="R23" s="248">
        <f t="shared" si="55"/>
        <v>-1.2500000000000001E-2</v>
      </c>
      <c r="T23" s="211">
        <f>A101</f>
        <v>46285</v>
      </c>
      <c r="U23" s="278">
        <v>0</v>
      </c>
      <c r="V23" s="278">
        <v>0</v>
      </c>
      <c r="W23" s="279">
        <f t="shared" si="10"/>
        <v>0</v>
      </c>
      <c r="X23" s="297">
        <f t="shared" si="0"/>
        <v>0</v>
      </c>
      <c r="Y23" s="297">
        <f t="shared" si="1"/>
        <v>0</v>
      </c>
      <c r="Z23" s="297">
        <f t="shared" si="2"/>
        <v>0</v>
      </c>
      <c r="AA23" s="297">
        <f t="shared" si="3"/>
        <v>0</v>
      </c>
      <c r="AB23" s="298">
        <f t="shared" si="11"/>
        <v>0</v>
      </c>
      <c r="AC23" s="280">
        <v>0</v>
      </c>
      <c r="AD23" s="280">
        <v>0</v>
      </c>
      <c r="AE23" s="279">
        <f t="shared" si="12"/>
        <v>0</v>
      </c>
      <c r="AF23" s="297">
        <f t="shared" si="4"/>
        <v>0</v>
      </c>
      <c r="AG23" s="225">
        <f t="shared" si="5"/>
        <v>0</v>
      </c>
    </row>
    <row r="24" spans="1:33" ht="16.8" customHeight="1">
      <c r="A24" s="14"/>
      <c r="E24" s="31" t="s">
        <v>11</v>
      </c>
      <c r="F24" s="31"/>
      <c r="G24" s="32">
        <f>G23</f>
        <v>-0.1</v>
      </c>
      <c r="H24" s="32">
        <f t="shared" ref="H24:R24" si="56">H23</f>
        <v>-0.15</v>
      </c>
      <c r="I24" s="240">
        <f t="shared" si="56"/>
        <v>-0.25</v>
      </c>
      <c r="J24" s="32">
        <f t="shared" si="56"/>
        <v>0</v>
      </c>
      <c r="K24" s="32">
        <f t="shared" si="56"/>
        <v>0</v>
      </c>
      <c r="L24" s="240">
        <f t="shared" si="56"/>
        <v>0</v>
      </c>
      <c r="M24" s="32">
        <f t="shared" si="56"/>
        <v>-0.02</v>
      </c>
      <c r="N24" s="32">
        <f t="shared" si="56"/>
        <v>-0.03</v>
      </c>
      <c r="O24" s="240">
        <f t="shared" si="56"/>
        <v>-0.05</v>
      </c>
      <c r="P24" s="32">
        <f t="shared" si="56"/>
        <v>-5.0000000000000001E-3</v>
      </c>
      <c r="Q24" s="32">
        <f t="shared" si="56"/>
        <v>-7.4999999999999997E-3</v>
      </c>
      <c r="R24" s="240">
        <f t="shared" si="56"/>
        <v>-1.2500000000000001E-2</v>
      </c>
      <c r="T24" s="211">
        <f>A106</f>
        <v>46286</v>
      </c>
      <c r="U24" s="278">
        <v>0</v>
      </c>
      <c r="V24" s="278">
        <v>0</v>
      </c>
      <c r="W24" s="279">
        <f t="shared" si="10"/>
        <v>0</v>
      </c>
      <c r="X24" s="297">
        <f t="shared" si="0"/>
        <v>0</v>
      </c>
      <c r="Y24" s="297">
        <f t="shared" si="1"/>
        <v>0</v>
      </c>
      <c r="Z24" s="297">
        <f t="shared" si="2"/>
        <v>0</v>
      </c>
      <c r="AA24" s="297">
        <f t="shared" si="3"/>
        <v>0</v>
      </c>
      <c r="AB24" s="298">
        <f t="shared" si="11"/>
        <v>0</v>
      </c>
      <c r="AC24" s="280">
        <v>0</v>
      </c>
      <c r="AD24" s="280">
        <v>0</v>
      </c>
      <c r="AE24" s="279">
        <f t="shared" si="12"/>
        <v>0</v>
      </c>
      <c r="AF24" s="297">
        <f t="shared" si="4"/>
        <v>0</v>
      </c>
      <c r="AG24" s="225">
        <f t="shared" si="5"/>
        <v>0</v>
      </c>
    </row>
    <row r="25" spans="1:33" ht="16.2" customHeight="1">
      <c r="A25" s="13"/>
      <c r="B25" s="13"/>
      <c r="C25" s="13"/>
      <c r="D25" s="13"/>
      <c r="E25" s="31" t="s">
        <v>2</v>
      </c>
      <c r="F25" s="242"/>
      <c r="G25" s="58">
        <v>0</v>
      </c>
      <c r="H25" s="58">
        <v>0</v>
      </c>
      <c r="I25" s="240">
        <f t="shared" ref="I25:I26" si="57">H25+G25</f>
        <v>0</v>
      </c>
      <c r="J25" s="58">
        <v>0</v>
      </c>
      <c r="K25" s="58">
        <v>0</v>
      </c>
      <c r="L25" s="240">
        <f t="shared" ref="L25:L26" si="58">K25+J25</f>
        <v>0</v>
      </c>
      <c r="M25" s="59">
        <v>0</v>
      </c>
      <c r="N25" s="59">
        <v>0</v>
      </c>
      <c r="O25" s="241">
        <f t="shared" ref="O25:O26" si="59">N25+M25</f>
        <v>0</v>
      </c>
      <c r="P25" s="58">
        <v>0</v>
      </c>
      <c r="Q25" s="58">
        <v>0</v>
      </c>
      <c r="R25" s="240">
        <f t="shared" ref="R25:R26" si="60">Q25+P25</f>
        <v>0</v>
      </c>
      <c r="T25" s="211">
        <f>A111</f>
        <v>46287</v>
      </c>
      <c r="U25" s="278">
        <v>0</v>
      </c>
      <c r="V25" s="278">
        <v>0</v>
      </c>
      <c r="W25" s="279">
        <f t="shared" si="10"/>
        <v>0</v>
      </c>
      <c r="X25" s="297">
        <f t="shared" si="0"/>
        <v>0</v>
      </c>
      <c r="Y25" s="297">
        <f t="shared" si="1"/>
        <v>0</v>
      </c>
      <c r="Z25" s="297">
        <f t="shared" si="2"/>
        <v>0</v>
      </c>
      <c r="AA25" s="297">
        <f t="shared" si="3"/>
        <v>0</v>
      </c>
      <c r="AB25" s="298">
        <f t="shared" si="11"/>
        <v>0</v>
      </c>
      <c r="AC25" s="280">
        <v>0</v>
      </c>
      <c r="AD25" s="280">
        <v>0</v>
      </c>
      <c r="AE25" s="279">
        <f t="shared" si="12"/>
        <v>0</v>
      </c>
      <c r="AF25" s="297">
        <f t="shared" si="4"/>
        <v>0</v>
      </c>
      <c r="AG25" s="225">
        <f t="shared" si="5"/>
        <v>0</v>
      </c>
    </row>
    <row r="26" spans="1:33" s="13" customFormat="1" ht="28.2" customHeight="1">
      <c r="A26" s="232">
        <v>46270</v>
      </c>
      <c r="B26" s="233">
        <v>0</v>
      </c>
      <c r="C26" s="233">
        <v>0</v>
      </c>
      <c r="D26" s="243">
        <f>B26+C26</f>
        <v>0</v>
      </c>
      <c r="E26" s="34" t="s">
        <v>17</v>
      </c>
      <c r="F26" s="244"/>
      <c r="G26" s="35">
        <f t="shared" ref="G26:H26" si="61">G24+G25</f>
        <v>-0.1</v>
      </c>
      <c r="H26" s="35">
        <f t="shared" si="61"/>
        <v>-0.15</v>
      </c>
      <c r="I26" s="240">
        <f t="shared" si="57"/>
        <v>-0.25</v>
      </c>
      <c r="J26" s="35">
        <f t="shared" ref="J26:K26" si="62">J24+J25</f>
        <v>0</v>
      </c>
      <c r="K26" s="35">
        <f t="shared" si="62"/>
        <v>0</v>
      </c>
      <c r="L26" s="240">
        <f t="shared" si="58"/>
        <v>0</v>
      </c>
      <c r="M26" s="37">
        <f t="shared" ref="M26:N26" si="63">M24+M25</f>
        <v>-0.02</v>
      </c>
      <c r="N26" s="37">
        <f t="shared" si="63"/>
        <v>-0.03</v>
      </c>
      <c r="O26" s="241">
        <f t="shared" si="59"/>
        <v>-0.05</v>
      </c>
      <c r="P26" s="35">
        <f t="shared" ref="P26:Q26" si="64">P24+P25</f>
        <v>-5.0000000000000001E-3</v>
      </c>
      <c r="Q26" s="35">
        <f t="shared" si="64"/>
        <v>-7.4999999999999997E-3</v>
      </c>
      <c r="R26" s="240">
        <f t="shared" si="60"/>
        <v>-1.2500000000000001E-2</v>
      </c>
      <c r="T26" s="211">
        <f>A116</f>
        <v>46288</v>
      </c>
      <c r="U26" s="278">
        <v>0</v>
      </c>
      <c r="V26" s="281">
        <v>0</v>
      </c>
      <c r="W26" s="279">
        <f t="shared" si="10"/>
        <v>0</v>
      </c>
      <c r="X26" s="297">
        <f t="shared" si="0"/>
        <v>0</v>
      </c>
      <c r="Y26" s="297">
        <f t="shared" si="1"/>
        <v>0</v>
      </c>
      <c r="Z26" s="297">
        <f t="shared" si="2"/>
        <v>0</v>
      </c>
      <c r="AA26" s="297">
        <f t="shared" si="3"/>
        <v>0</v>
      </c>
      <c r="AB26" s="298">
        <f t="shared" si="11"/>
        <v>0</v>
      </c>
      <c r="AC26" s="280">
        <v>0</v>
      </c>
      <c r="AD26" s="280">
        <v>0</v>
      </c>
      <c r="AE26" s="279">
        <f t="shared" si="12"/>
        <v>0</v>
      </c>
      <c r="AF26" s="297">
        <f t="shared" si="4"/>
        <v>0</v>
      </c>
      <c r="AG26" s="225">
        <f t="shared" si="5"/>
        <v>0</v>
      </c>
    </row>
    <row r="27" spans="1:33" s="15" customFormat="1" ht="21" customHeight="1">
      <c r="A27" s="245"/>
      <c r="B27" s="246"/>
      <c r="C27" s="246"/>
      <c r="D27" s="247"/>
      <c r="E27" s="39" t="s">
        <v>12</v>
      </c>
      <c r="F27" s="234" t="s">
        <v>259</v>
      </c>
      <c r="G27" s="169">
        <f>IF($F27="RICE",B26*0.1,"")</f>
        <v>0</v>
      </c>
      <c r="H27" s="169">
        <f>IF($F27="RICE",C26*0.15,"")</f>
        <v>0</v>
      </c>
      <c r="I27" s="248">
        <f>IF($F27="RICE",G27+H27,"")</f>
        <v>0</v>
      </c>
      <c r="J27" s="169" t="str">
        <f>IF($F27="WHEAT",B26*0.1,"")</f>
        <v/>
      </c>
      <c r="K27" s="169" t="str">
        <f>IF($F27="WHEAT",C26*0.15,"")</f>
        <v/>
      </c>
      <c r="L27" s="248" t="str">
        <f>IF($F27="WHEAT",J27+K27,"")</f>
        <v/>
      </c>
      <c r="M27" s="227">
        <f>B26*0.02</f>
        <v>0</v>
      </c>
      <c r="N27" s="227">
        <f>C26*0.03</f>
        <v>0</v>
      </c>
      <c r="O27" s="249">
        <f>N27+M27</f>
        <v>0</v>
      </c>
      <c r="P27" s="169">
        <f>B26*0.005</f>
        <v>0</v>
      </c>
      <c r="Q27" s="250">
        <f>C26*0.0075</f>
        <v>0</v>
      </c>
      <c r="R27" s="248">
        <f>Q27+P27</f>
        <v>0</v>
      </c>
      <c r="T27" s="211">
        <f>A121</f>
        <v>46289</v>
      </c>
      <c r="U27" s="278">
        <v>0</v>
      </c>
      <c r="V27" s="278">
        <v>0</v>
      </c>
      <c r="W27" s="279">
        <f t="shared" si="10"/>
        <v>0</v>
      </c>
      <c r="X27" s="297">
        <f t="shared" si="0"/>
        <v>0</v>
      </c>
      <c r="Y27" s="297">
        <f t="shared" si="1"/>
        <v>0</v>
      </c>
      <c r="Z27" s="297">
        <f t="shared" si="2"/>
        <v>0</v>
      </c>
      <c r="AA27" s="297">
        <f t="shared" si="3"/>
        <v>0</v>
      </c>
      <c r="AB27" s="298">
        <f t="shared" si="11"/>
        <v>0</v>
      </c>
      <c r="AC27" s="278">
        <v>0</v>
      </c>
      <c r="AD27" s="278">
        <v>0</v>
      </c>
      <c r="AE27" s="279">
        <f t="shared" si="12"/>
        <v>0</v>
      </c>
      <c r="AF27" s="297">
        <f t="shared" si="4"/>
        <v>0</v>
      </c>
      <c r="AG27" s="225">
        <f t="shared" si="5"/>
        <v>0</v>
      </c>
    </row>
    <row r="28" spans="1:33" s="16" customFormat="1" ht="21" customHeight="1">
      <c r="A28" s="251"/>
      <c r="B28" s="252"/>
      <c r="C28" s="253"/>
      <c r="D28" s="254"/>
      <c r="E28" s="39" t="s">
        <v>13</v>
      </c>
      <c r="F28" s="39"/>
      <c r="G28" s="169">
        <f t="shared" ref="G28:I28" si="65">IF(OR(G27="",G27=0),G26,G26-G27)</f>
        <v>-0.1</v>
      </c>
      <c r="H28" s="169">
        <f t="shared" si="65"/>
        <v>-0.15</v>
      </c>
      <c r="I28" s="248">
        <f t="shared" si="65"/>
        <v>-0.25</v>
      </c>
      <c r="J28" s="169">
        <f>IF(OR(J27="",J27=0),J26,J26-J27)</f>
        <v>0</v>
      </c>
      <c r="K28" s="169">
        <f t="shared" ref="K28:L28" si="66">IF(OR(K27="",K27=0),K26,K26-K27)</f>
        <v>0</v>
      </c>
      <c r="L28" s="248">
        <f t="shared" si="66"/>
        <v>0</v>
      </c>
      <c r="M28" s="169">
        <f t="shared" ref="M28:R28" si="67">M26-M27</f>
        <v>-0.02</v>
      </c>
      <c r="N28" s="169">
        <f t="shared" si="67"/>
        <v>-0.03</v>
      </c>
      <c r="O28" s="248">
        <f t="shared" si="67"/>
        <v>-0.05</v>
      </c>
      <c r="P28" s="169">
        <f t="shared" si="67"/>
        <v>-5.0000000000000001E-3</v>
      </c>
      <c r="Q28" s="169">
        <f t="shared" si="67"/>
        <v>-7.4999999999999997E-3</v>
      </c>
      <c r="R28" s="248">
        <f t="shared" si="67"/>
        <v>-1.2500000000000001E-2</v>
      </c>
      <c r="T28" s="211">
        <f>A126</f>
        <v>46290</v>
      </c>
      <c r="U28" s="278">
        <v>0</v>
      </c>
      <c r="V28" s="278">
        <v>0</v>
      </c>
      <c r="W28" s="279">
        <f t="shared" si="10"/>
        <v>0</v>
      </c>
      <c r="X28" s="297">
        <f t="shared" si="0"/>
        <v>0</v>
      </c>
      <c r="Y28" s="297">
        <f t="shared" si="1"/>
        <v>0</v>
      </c>
      <c r="Z28" s="297">
        <f t="shared" si="2"/>
        <v>0</v>
      </c>
      <c r="AA28" s="297">
        <f t="shared" si="3"/>
        <v>0</v>
      </c>
      <c r="AB28" s="298">
        <f t="shared" si="11"/>
        <v>0</v>
      </c>
      <c r="AC28" s="280">
        <v>0</v>
      </c>
      <c r="AD28" s="280">
        <v>0</v>
      </c>
      <c r="AE28" s="279">
        <f t="shared" si="12"/>
        <v>0</v>
      </c>
      <c r="AF28" s="297">
        <f t="shared" si="4"/>
        <v>0</v>
      </c>
      <c r="AG28" s="225">
        <f t="shared" si="5"/>
        <v>0</v>
      </c>
    </row>
    <row r="29" spans="1:33" ht="16.8" customHeight="1">
      <c r="A29" s="14"/>
      <c r="E29" s="31" t="s">
        <v>11</v>
      </c>
      <c r="F29" s="31"/>
      <c r="G29" s="32">
        <f>G28</f>
        <v>-0.1</v>
      </c>
      <c r="H29" s="32">
        <f t="shared" ref="H29:R29" si="68">H28</f>
        <v>-0.15</v>
      </c>
      <c r="I29" s="240">
        <f t="shared" si="68"/>
        <v>-0.25</v>
      </c>
      <c r="J29" s="32">
        <f t="shared" si="68"/>
        <v>0</v>
      </c>
      <c r="K29" s="32">
        <f t="shared" si="68"/>
        <v>0</v>
      </c>
      <c r="L29" s="240">
        <f t="shared" si="68"/>
        <v>0</v>
      </c>
      <c r="M29" s="32">
        <f t="shared" si="68"/>
        <v>-0.02</v>
      </c>
      <c r="N29" s="32">
        <f t="shared" si="68"/>
        <v>-0.03</v>
      </c>
      <c r="O29" s="240">
        <f t="shared" si="68"/>
        <v>-0.05</v>
      </c>
      <c r="P29" s="32">
        <f t="shared" si="68"/>
        <v>-5.0000000000000001E-3</v>
      </c>
      <c r="Q29" s="32">
        <f t="shared" si="68"/>
        <v>-7.4999999999999997E-3</v>
      </c>
      <c r="R29" s="240">
        <f t="shared" si="68"/>
        <v>-1.2500000000000001E-2</v>
      </c>
      <c r="T29" s="211">
        <f>A131</f>
        <v>46291</v>
      </c>
      <c r="U29" s="278">
        <v>0</v>
      </c>
      <c r="V29" s="278">
        <v>0</v>
      </c>
      <c r="W29" s="279">
        <f t="shared" si="10"/>
        <v>0</v>
      </c>
      <c r="X29" s="297">
        <f t="shared" si="0"/>
        <v>0</v>
      </c>
      <c r="Y29" s="297">
        <f t="shared" si="1"/>
        <v>0</v>
      </c>
      <c r="Z29" s="297">
        <f t="shared" si="2"/>
        <v>0</v>
      </c>
      <c r="AA29" s="297">
        <f t="shared" si="3"/>
        <v>0</v>
      </c>
      <c r="AB29" s="298">
        <f t="shared" si="11"/>
        <v>0</v>
      </c>
      <c r="AC29" s="280">
        <v>0</v>
      </c>
      <c r="AD29" s="280">
        <v>0</v>
      </c>
      <c r="AE29" s="279">
        <f t="shared" si="12"/>
        <v>0</v>
      </c>
      <c r="AF29" s="297">
        <f t="shared" si="4"/>
        <v>0</v>
      </c>
      <c r="AG29" s="225">
        <f t="shared" si="5"/>
        <v>0</v>
      </c>
    </row>
    <row r="30" spans="1:33" ht="16.2" customHeight="1">
      <c r="A30" s="13"/>
      <c r="B30" s="13"/>
      <c r="C30" s="13"/>
      <c r="D30" s="13"/>
      <c r="E30" s="31" t="s">
        <v>2</v>
      </c>
      <c r="F30" s="242"/>
      <c r="G30" s="58">
        <v>0</v>
      </c>
      <c r="H30" s="58">
        <v>0</v>
      </c>
      <c r="I30" s="240">
        <f t="shared" ref="I30:I31" si="69">H30+G30</f>
        <v>0</v>
      </c>
      <c r="J30" s="58">
        <v>0</v>
      </c>
      <c r="K30" s="58">
        <v>0</v>
      </c>
      <c r="L30" s="240">
        <f t="shared" ref="L30:L31" si="70">K30+J30</f>
        <v>0</v>
      </c>
      <c r="M30" s="59">
        <v>0</v>
      </c>
      <c r="N30" s="59">
        <v>0</v>
      </c>
      <c r="O30" s="241">
        <f t="shared" ref="O30:O31" si="71">N30+M30</f>
        <v>0</v>
      </c>
      <c r="P30" s="58">
        <v>0</v>
      </c>
      <c r="Q30" s="58">
        <v>0</v>
      </c>
      <c r="R30" s="240">
        <f t="shared" ref="R30:R31" si="72">Q30+P30</f>
        <v>0</v>
      </c>
      <c r="T30" s="211">
        <f>A136</f>
        <v>46292</v>
      </c>
      <c r="U30" s="278">
        <v>0</v>
      </c>
      <c r="V30" s="278">
        <v>0</v>
      </c>
      <c r="W30" s="279">
        <f t="shared" si="10"/>
        <v>0</v>
      </c>
      <c r="X30" s="297">
        <f t="shared" si="0"/>
        <v>0</v>
      </c>
      <c r="Y30" s="297">
        <f t="shared" si="1"/>
        <v>0</v>
      </c>
      <c r="Z30" s="297">
        <f t="shared" si="2"/>
        <v>0</v>
      </c>
      <c r="AA30" s="297">
        <f t="shared" si="3"/>
        <v>0</v>
      </c>
      <c r="AB30" s="298">
        <f t="shared" si="11"/>
        <v>0</v>
      </c>
      <c r="AC30" s="280">
        <v>0</v>
      </c>
      <c r="AD30" s="280">
        <v>0</v>
      </c>
      <c r="AE30" s="279">
        <f t="shared" si="12"/>
        <v>0</v>
      </c>
      <c r="AF30" s="297">
        <f t="shared" si="4"/>
        <v>0</v>
      </c>
      <c r="AG30" s="225">
        <f t="shared" si="5"/>
        <v>0</v>
      </c>
    </row>
    <row r="31" spans="1:33" s="13" customFormat="1" ht="25.2" customHeight="1">
      <c r="A31" s="232">
        <v>46271</v>
      </c>
      <c r="B31" s="233">
        <v>0</v>
      </c>
      <c r="C31" s="233">
        <v>0</v>
      </c>
      <c r="D31" s="243">
        <f>B31+C31</f>
        <v>0</v>
      </c>
      <c r="E31" s="34" t="s">
        <v>17</v>
      </c>
      <c r="F31" s="244"/>
      <c r="G31" s="35">
        <f t="shared" ref="G31:H31" si="73">G29+G30</f>
        <v>-0.1</v>
      </c>
      <c r="H31" s="35">
        <f t="shared" si="73"/>
        <v>-0.15</v>
      </c>
      <c r="I31" s="240">
        <f t="shared" si="69"/>
        <v>-0.25</v>
      </c>
      <c r="J31" s="35">
        <f t="shared" ref="J31:K31" si="74">J29+J30</f>
        <v>0</v>
      </c>
      <c r="K31" s="35">
        <f t="shared" si="74"/>
        <v>0</v>
      </c>
      <c r="L31" s="240">
        <f t="shared" si="70"/>
        <v>0</v>
      </c>
      <c r="M31" s="37">
        <f t="shared" ref="M31:N31" si="75">M29+M30</f>
        <v>-0.02</v>
      </c>
      <c r="N31" s="37">
        <f t="shared" si="75"/>
        <v>-0.03</v>
      </c>
      <c r="O31" s="241">
        <f t="shared" si="71"/>
        <v>-0.05</v>
      </c>
      <c r="P31" s="35">
        <f t="shared" ref="P31:Q31" si="76">P29+P30</f>
        <v>-5.0000000000000001E-3</v>
      </c>
      <c r="Q31" s="35">
        <f t="shared" si="76"/>
        <v>-7.4999999999999997E-3</v>
      </c>
      <c r="R31" s="240">
        <f t="shared" si="72"/>
        <v>-1.2500000000000001E-2</v>
      </c>
      <c r="T31" s="211">
        <f>A141</f>
        <v>46293</v>
      </c>
      <c r="U31" s="278">
        <v>0</v>
      </c>
      <c r="V31" s="278">
        <v>0</v>
      </c>
      <c r="W31" s="279">
        <f t="shared" si="10"/>
        <v>0</v>
      </c>
      <c r="X31" s="297">
        <f t="shared" si="0"/>
        <v>0</v>
      </c>
      <c r="Y31" s="297">
        <f t="shared" si="1"/>
        <v>0</v>
      </c>
      <c r="Z31" s="297">
        <f t="shared" si="2"/>
        <v>0</v>
      </c>
      <c r="AA31" s="297">
        <f t="shared" si="3"/>
        <v>0</v>
      </c>
      <c r="AB31" s="298">
        <f t="shared" si="11"/>
        <v>0</v>
      </c>
      <c r="AC31" s="280">
        <v>0</v>
      </c>
      <c r="AD31" s="280">
        <v>0</v>
      </c>
      <c r="AE31" s="279">
        <f t="shared" si="12"/>
        <v>0</v>
      </c>
      <c r="AF31" s="297">
        <f t="shared" si="4"/>
        <v>0</v>
      </c>
      <c r="AG31" s="225">
        <f t="shared" si="5"/>
        <v>0</v>
      </c>
    </row>
    <row r="32" spans="1:33" s="15" customFormat="1" ht="21" customHeight="1">
      <c r="A32" s="245"/>
      <c r="B32" s="246"/>
      <c r="C32" s="246"/>
      <c r="D32" s="247"/>
      <c r="E32" s="39" t="s">
        <v>12</v>
      </c>
      <c r="F32" s="234" t="s">
        <v>259</v>
      </c>
      <c r="G32" s="169">
        <f>IF($F32="RICE",B31*0.1,"")</f>
        <v>0</v>
      </c>
      <c r="H32" s="169">
        <f>IF($F32="RICE",C31*0.15,"")</f>
        <v>0</v>
      </c>
      <c r="I32" s="248">
        <f>IF($F32="RICE",G32+H32,"")</f>
        <v>0</v>
      </c>
      <c r="J32" s="169" t="str">
        <f>IF($F32="WHEAT",B31*0.1,"")</f>
        <v/>
      </c>
      <c r="K32" s="169" t="str">
        <f>IF($F32="WHEAT",C31*0.15,"")</f>
        <v/>
      </c>
      <c r="L32" s="248" t="str">
        <f>IF($F32="WHEAT",J32+K32,"")</f>
        <v/>
      </c>
      <c r="M32" s="227">
        <f>B31*0.02</f>
        <v>0</v>
      </c>
      <c r="N32" s="227">
        <f>C31*0.03</f>
        <v>0</v>
      </c>
      <c r="O32" s="249">
        <f>N32+M32</f>
        <v>0</v>
      </c>
      <c r="P32" s="169">
        <f>B31*0.005</f>
        <v>0</v>
      </c>
      <c r="Q32" s="250">
        <f>C31*0.0075</f>
        <v>0</v>
      </c>
      <c r="R32" s="248">
        <f>Q32+P32</f>
        <v>0</v>
      </c>
      <c r="T32" s="211">
        <f>A146</f>
        <v>46294</v>
      </c>
      <c r="U32" s="278">
        <v>0</v>
      </c>
      <c r="V32" s="278">
        <v>0</v>
      </c>
      <c r="W32" s="279">
        <f t="shared" si="10"/>
        <v>0</v>
      </c>
      <c r="X32" s="297">
        <f t="shared" si="0"/>
        <v>0</v>
      </c>
      <c r="Y32" s="297">
        <f t="shared" si="1"/>
        <v>0</v>
      </c>
      <c r="Z32" s="297">
        <f t="shared" si="2"/>
        <v>0</v>
      </c>
      <c r="AA32" s="297">
        <f t="shared" si="3"/>
        <v>0</v>
      </c>
      <c r="AB32" s="298">
        <f t="shared" si="11"/>
        <v>0</v>
      </c>
      <c r="AC32" s="278">
        <v>0</v>
      </c>
      <c r="AD32" s="278">
        <v>0</v>
      </c>
      <c r="AE32" s="279">
        <f t="shared" si="12"/>
        <v>0</v>
      </c>
      <c r="AF32" s="297">
        <f t="shared" si="4"/>
        <v>0</v>
      </c>
      <c r="AG32" s="225">
        <f t="shared" si="5"/>
        <v>0</v>
      </c>
    </row>
    <row r="33" spans="1:33" s="16" customFormat="1" ht="21" customHeight="1">
      <c r="A33" s="251"/>
      <c r="B33" s="252"/>
      <c r="C33" s="253"/>
      <c r="D33" s="254"/>
      <c r="E33" s="39" t="s">
        <v>13</v>
      </c>
      <c r="F33" s="39"/>
      <c r="G33" s="169">
        <f t="shared" ref="G33:I33" si="77">IF(OR(G32="",G32=0),G31,G31-G32)</f>
        <v>-0.1</v>
      </c>
      <c r="H33" s="169">
        <f t="shared" si="77"/>
        <v>-0.15</v>
      </c>
      <c r="I33" s="248">
        <f t="shared" si="77"/>
        <v>-0.25</v>
      </c>
      <c r="J33" s="169">
        <f>IF(OR(J32="",J32=0),J31,J31-J32)</f>
        <v>0</v>
      </c>
      <c r="K33" s="169">
        <f t="shared" ref="K33:L33" si="78">IF(OR(K32="",K32=0),K31,K31-K32)</f>
        <v>0</v>
      </c>
      <c r="L33" s="248">
        <f t="shared" si="78"/>
        <v>0</v>
      </c>
      <c r="M33" s="169">
        <f t="shared" ref="M33:R33" si="79">M31-M32</f>
        <v>-0.02</v>
      </c>
      <c r="N33" s="169">
        <f t="shared" si="79"/>
        <v>-0.03</v>
      </c>
      <c r="O33" s="248">
        <f t="shared" si="79"/>
        <v>-0.05</v>
      </c>
      <c r="P33" s="169">
        <f t="shared" si="79"/>
        <v>-5.0000000000000001E-3</v>
      </c>
      <c r="Q33" s="169">
        <f t="shared" si="79"/>
        <v>-7.4999999999999997E-3</v>
      </c>
      <c r="R33" s="248">
        <f t="shared" si="79"/>
        <v>-1.2500000000000001E-2</v>
      </c>
      <c r="T33" s="211">
        <f>A151</f>
        <v>46295</v>
      </c>
      <c r="U33" s="278">
        <v>0</v>
      </c>
      <c r="V33" s="278">
        <v>0</v>
      </c>
      <c r="W33" s="279">
        <f t="shared" si="10"/>
        <v>0</v>
      </c>
      <c r="X33" s="297">
        <f t="shared" si="0"/>
        <v>0</v>
      </c>
      <c r="Y33" s="297">
        <f t="shared" si="1"/>
        <v>0</v>
      </c>
      <c r="Z33" s="297">
        <f t="shared" si="2"/>
        <v>0</v>
      </c>
      <c r="AA33" s="297">
        <f t="shared" si="3"/>
        <v>0</v>
      </c>
      <c r="AB33" s="298">
        <f t="shared" si="11"/>
        <v>0</v>
      </c>
      <c r="AC33" s="280">
        <v>0</v>
      </c>
      <c r="AD33" s="280">
        <v>0</v>
      </c>
      <c r="AE33" s="279">
        <f t="shared" si="12"/>
        <v>0</v>
      </c>
      <c r="AF33" s="297">
        <f t="shared" si="4"/>
        <v>0</v>
      </c>
      <c r="AG33" s="225">
        <f t="shared" si="5"/>
        <v>0</v>
      </c>
    </row>
    <row r="34" spans="1:33" ht="16.8" customHeight="1">
      <c r="A34" s="14"/>
      <c r="E34" s="31" t="s">
        <v>11</v>
      </c>
      <c r="F34" s="31"/>
      <c r="G34" s="32">
        <f>G33</f>
        <v>-0.1</v>
      </c>
      <c r="H34" s="32">
        <f t="shared" ref="H34:R34" si="80">H33</f>
        <v>-0.15</v>
      </c>
      <c r="I34" s="240">
        <f t="shared" si="80"/>
        <v>-0.25</v>
      </c>
      <c r="J34" s="32">
        <f t="shared" si="80"/>
        <v>0</v>
      </c>
      <c r="K34" s="32">
        <f t="shared" si="80"/>
        <v>0</v>
      </c>
      <c r="L34" s="240">
        <f t="shared" si="80"/>
        <v>0</v>
      </c>
      <c r="M34" s="32">
        <f t="shared" si="80"/>
        <v>-0.02</v>
      </c>
      <c r="N34" s="32">
        <f t="shared" si="80"/>
        <v>-0.03</v>
      </c>
      <c r="O34" s="240">
        <f t="shared" si="80"/>
        <v>-0.05</v>
      </c>
      <c r="P34" s="32">
        <f t="shared" si="80"/>
        <v>-5.0000000000000001E-3</v>
      </c>
      <c r="Q34" s="32">
        <f t="shared" si="80"/>
        <v>-7.4999999999999997E-3</v>
      </c>
      <c r="R34" s="240">
        <f t="shared" si="80"/>
        <v>-1.2500000000000001E-2</v>
      </c>
      <c r="T34" s="211">
        <f>A156</f>
        <v>0</v>
      </c>
      <c r="U34" s="278">
        <v>0</v>
      </c>
      <c r="V34" s="278">
        <v>0</v>
      </c>
      <c r="W34" s="279">
        <f t="shared" si="10"/>
        <v>0</v>
      </c>
      <c r="X34" s="297">
        <f t="shared" si="0"/>
        <v>0</v>
      </c>
      <c r="Y34" s="297">
        <f t="shared" si="1"/>
        <v>0</v>
      </c>
      <c r="Z34" s="297">
        <f t="shared" si="2"/>
        <v>0</v>
      </c>
      <c r="AA34" s="297">
        <f t="shared" si="3"/>
        <v>0</v>
      </c>
      <c r="AB34" s="298">
        <f t="shared" si="11"/>
        <v>0</v>
      </c>
      <c r="AC34" s="280">
        <v>0</v>
      </c>
      <c r="AD34" s="280">
        <v>0</v>
      </c>
      <c r="AE34" s="279">
        <f t="shared" si="12"/>
        <v>0</v>
      </c>
      <c r="AF34" s="297">
        <f t="shared" si="4"/>
        <v>0</v>
      </c>
      <c r="AG34" s="225">
        <f t="shared" si="5"/>
        <v>0</v>
      </c>
    </row>
    <row r="35" spans="1:33" ht="16.2" customHeight="1">
      <c r="A35" s="13"/>
      <c r="B35" s="13"/>
      <c r="C35" s="13"/>
      <c r="D35" s="13"/>
      <c r="E35" s="31" t="s">
        <v>2</v>
      </c>
      <c r="F35" s="242"/>
      <c r="G35" s="58">
        <v>0</v>
      </c>
      <c r="H35" s="58">
        <v>0</v>
      </c>
      <c r="I35" s="240">
        <f t="shared" ref="I35:I36" si="81">H35+G35</f>
        <v>0</v>
      </c>
      <c r="J35" s="58">
        <v>0</v>
      </c>
      <c r="K35" s="58">
        <v>0</v>
      </c>
      <c r="L35" s="240">
        <f t="shared" ref="L35:L36" si="82">K35+J35</f>
        <v>0</v>
      </c>
      <c r="M35" s="59">
        <v>0</v>
      </c>
      <c r="N35" s="59">
        <v>0</v>
      </c>
      <c r="O35" s="241">
        <f t="shared" ref="O35:O36" si="83">N35+M35</f>
        <v>0</v>
      </c>
      <c r="P35" s="58">
        <v>0</v>
      </c>
      <c r="Q35" s="58">
        <v>0</v>
      </c>
      <c r="R35" s="240">
        <f t="shared" ref="R35:R36" si="84">Q35+P35</f>
        <v>0</v>
      </c>
      <c r="T35" s="72" t="s">
        <v>56</v>
      </c>
      <c r="U35" s="301">
        <f t="shared" ref="U35:V35" si="85">SUM(U4:U34)</f>
        <v>1</v>
      </c>
      <c r="V35" s="301">
        <f t="shared" si="85"/>
        <v>1</v>
      </c>
      <c r="W35" s="279">
        <f t="shared" si="10"/>
        <v>2</v>
      </c>
      <c r="X35" s="236">
        <f t="shared" si="0"/>
        <v>10</v>
      </c>
      <c r="Y35" s="236">
        <f t="shared" si="1"/>
        <v>0.4</v>
      </c>
      <c r="Z35" s="236">
        <f t="shared" si="2"/>
        <v>0.6</v>
      </c>
      <c r="AA35" s="236">
        <f t="shared" si="3"/>
        <v>1</v>
      </c>
      <c r="AB35" s="236">
        <f t="shared" si="11"/>
        <v>12</v>
      </c>
      <c r="AC35" s="290">
        <f t="shared" ref="AC35:AD35" si="86">SUM(AC4:AC34)</f>
        <v>1</v>
      </c>
      <c r="AD35" s="290">
        <f t="shared" si="86"/>
        <v>1</v>
      </c>
      <c r="AE35" s="291">
        <f>AD35+AC35</f>
        <v>2</v>
      </c>
      <c r="AF35" s="236">
        <f t="shared" si="4"/>
        <v>12</v>
      </c>
      <c r="AG35" s="282">
        <f t="shared" si="5"/>
        <v>24</v>
      </c>
    </row>
    <row r="36" spans="1:33" s="13" customFormat="1" ht="25.2" customHeight="1">
      <c r="A36" s="232">
        <v>46272</v>
      </c>
      <c r="B36" s="233">
        <v>0</v>
      </c>
      <c r="C36" s="233">
        <v>0</v>
      </c>
      <c r="D36" s="243">
        <f>B36+C36</f>
        <v>0</v>
      </c>
      <c r="E36" s="34" t="s">
        <v>17</v>
      </c>
      <c r="F36" s="244"/>
      <c r="G36" s="35">
        <f t="shared" ref="G36:H36" si="87">G34+G35</f>
        <v>-0.1</v>
      </c>
      <c r="H36" s="35">
        <f t="shared" si="87"/>
        <v>-0.15</v>
      </c>
      <c r="I36" s="240">
        <f t="shared" si="81"/>
        <v>-0.25</v>
      </c>
      <c r="J36" s="35">
        <f t="shared" ref="J36:K36" si="88">J34+J35</f>
        <v>0</v>
      </c>
      <c r="K36" s="35">
        <f t="shared" si="88"/>
        <v>0</v>
      </c>
      <c r="L36" s="240">
        <f t="shared" si="82"/>
        <v>0</v>
      </c>
      <c r="M36" s="37">
        <f t="shared" ref="M36:N36" si="89">M34+M35</f>
        <v>-0.02</v>
      </c>
      <c r="N36" s="37">
        <f t="shared" si="89"/>
        <v>-0.03</v>
      </c>
      <c r="O36" s="241">
        <f t="shared" si="83"/>
        <v>-0.05</v>
      </c>
      <c r="P36" s="35">
        <f t="shared" ref="P36:Q36" si="90">P34+P35</f>
        <v>-5.0000000000000001E-3</v>
      </c>
      <c r="Q36" s="35">
        <f t="shared" si="90"/>
        <v>-7.4999999999999997E-3</v>
      </c>
      <c r="R36" s="240">
        <f t="shared" si="84"/>
        <v>-1.2500000000000001E-2</v>
      </c>
      <c r="T36" s="296" t="s">
        <v>56</v>
      </c>
      <c r="X36" s="283" t="s">
        <v>265</v>
      </c>
      <c r="Y36" s="283" t="s">
        <v>266</v>
      </c>
      <c r="Z36" s="283" t="s">
        <v>267</v>
      </c>
      <c r="AB36" s="284" t="s">
        <v>265</v>
      </c>
      <c r="AC36" s="15"/>
      <c r="AD36" s="15"/>
      <c r="AE36" s="15"/>
      <c r="AF36" s="15"/>
      <c r="AG36" s="15"/>
    </row>
    <row r="37" spans="1:33" s="15" customFormat="1" ht="21.6" customHeight="1">
      <c r="A37" s="245"/>
      <c r="B37" s="246"/>
      <c r="C37" s="246"/>
      <c r="D37" s="247"/>
      <c r="E37" s="39" t="s">
        <v>12</v>
      </c>
      <c r="F37" s="234" t="s">
        <v>259</v>
      </c>
      <c r="G37" s="169">
        <f>IF($F37="RICE",B36*0.1,"")</f>
        <v>0</v>
      </c>
      <c r="H37" s="169">
        <f>IF($F37="RICE",C36*0.15,"")</f>
        <v>0</v>
      </c>
      <c r="I37" s="248">
        <f>IF($F37="RICE",G37+H37,"")</f>
        <v>0</v>
      </c>
      <c r="J37" s="169" t="str">
        <f>IF($F37="WHEAT",B36*0.1,"")</f>
        <v/>
      </c>
      <c r="K37" s="169" t="str">
        <f>IF($F37="WHEAT",C36*0.15,"")</f>
        <v/>
      </c>
      <c r="L37" s="248" t="str">
        <f>IF($F37="WHEAT",J37+K37,"")</f>
        <v/>
      </c>
      <c r="M37" s="227">
        <f>B36*0.02</f>
        <v>0</v>
      </c>
      <c r="N37" s="227">
        <f>C36*0.03</f>
        <v>0</v>
      </c>
      <c r="O37" s="249">
        <f>N37+M37</f>
        <v>0</v>
      </c>
      <c r="P37" s="169">
        <f>B36*0.005</f>
        <v>0</v>
      </c>
      <c r="Q37" s="250">
        <f>C36*0.0075</f>
        <v>0</v>
      </c>
      <c r="R37" s="248">
        <f>Q37+P37</f>
        <v>0</v>
      </c>
      <c r="T37" s="564" t="s">
        <v>284</v>
      </c>
      <c r="U37" s="564"/>
      <c r="V37" s="564"/>
      <c r="W37" s="564"/>
      <c r="X37" s="303">
        <v>0</v>
      </c>
      <c r="Y37" s="303">
        <v>0</v>
      </c>
      <c r="Z37" s="303">
        <v>0</v>
      </c>
      <c r="AA37" s="43"/>
      <c r="AB37" s="285" t="s">
        <v>268</v>
      </c>
      <c r="AC37" s="307">
        <v>0</v>
      </c>
      <c r="AE37" s="505" t="s">
        <v>269</v>
      </c>
      <c r="AF37" s="506"/>
      <c r="AG37" s="61">
        <v>0</v>
      </c>
    </row>
    <row r="38" spans="1:33" s="16" customFormat="1" ht="21.6" customHeight="1">
      <c r="A38" s="251"/>
      <c r="B38" s="252"/>
      <c r="C38" s="253"/>
      <c r="D38" s="254"/>
      <c r="E38" s="39" t="s">
        <v>13</v>
      </c>
      <c r="F38" s="39"/>
      <c r="G38" s="169">
        <f t="shared" ref="G38:I38" si="91">IF(OR(G37="",G37=0),G36,G36-G37)</f>
        <v>-0.1</v>
      </c>
      <c r="H38" s="169">
        <f t="shared" si="91"/>
        <v>-0.15</v>
      </c>
      <c r="I38" s="248">
        <f t="shared" si="91"/>
        <v>-0.25</v>
      </c>
      <c r="J38" s="169">
        <f>IF(OR(J37="",J37=0),J36,J36-J37)</f>
        <v>0</v>
      </c>
      <c r="K38" s="169">
        <f t="shared" ref="K38:L38" si="92">IF(OR(K37="",K37=0),K36,K36-K37)</f>
        <v>0</v>
      </c>
      <c r="L38" s="248">
        <f t="shared" si="92"/>
        <v>0</v>
      </c>
      <c r="M38" s="169">
        <f t="shared" ref="M38:R38" si="93">M36-M37</f>
        <v>-0.02</v>
      </c>
      <c r="N38" s="169">
        <f t="shared" si="93"/>
        <v>-0.03</v>
      </c>
      <c r="O38" s="248">
        <f t="shared" si="93"/>
        <v>-0.05</v>
      </c>
      <c r="P38" s="169">
        <f t="shared" si="93"/>
        <v>-5.0000000000000001E-3</v>
      </c>
      <c r="Q38" s="169">
        <f t="shared" si="93"/>
        <v>-7.4999999999999997E-3</v>
      </c>
      <c r="R38" s="248">
        <f t="shared" si="93"/>
        <v>-1.2500000000000001E-2</v>
      </c>
      <c r="T38" s="564" t="s">
        <v>285</v>
      </c>
      <c r="U38" s="564"/>
      <c r="V38" s="564"/>
      <c r="W38" s="564"/>
      <c r="X38" s="302">
        <f>X39-X37</f>
        <v>12</v>
      </c>
      <c r="Y38" s="302">
        <f>Y39-Y37</f>
        <v>11</v>
      </c>
      <c r="Z38" s="302">
        <f>Z39-Z37</f>
        <v>10.4</v>
      </c>
      <c r="AA38" s="43"/>
      <c r="AB38" s="285" t="s">
        <v>270</v>
      </c>
      <c r="AC38" s="303">
        <v>0</v>
      </c>
      <c r="AE38" s="507" t="s">
        <v>271</v>
      </c>
      <c r="AF38" s="508"/>
      <c r="AG38" s="511">
        <f>AG40-AG37</f>
        <v>0</v>
      </c>
    </row>
    <row r="39" spans="1:33" ht="16.8" customHeight="1">
      <c r="A39" s="14"/>
      <c r="E39" s="31" t="s">
        <v>11</v>
      </c>
      <c r="F39" s="31"/>
      <c r="G39" s="32">
        <f>G38</f>
        <v>-0.1</v>
      </c>
      <c r="H39" s="32">
        <f t="shared" ref="H39:R39" si="94">H38</f>
        <v>-0.15</v>
      </c>
      <c r="I39" s="240">
        <f t="shared" si="94"/>
        <v>-0.25</v>
      </c>
      <c r="J39" s="32">
        <f t="shared" si="94"/>
        <v>0</v>
      </c>
      <c r="K39" s="32">
        <f t="shared" si="94"/>
        <v>0</v>
      </c>
      <c r="L39" s="240">
        <f t="shared" si="94"/>
        <v>0</v>
      </c>
      <c r="M39" s="32">
        <f t="shared" si="94"/>
        <v>-0.02</v>
      </c>
      <c r="N39" s="32">
        <f t="shared" si="94"/>
        <v>-0.03</v>
      </c>
      <c r="O39" s="240">
        <f t="shared" si="94"/>
        <v>-0.05</v>
      </c>
      <c r="P39" s="32">
        <f t="shared" si="94"/>
        <v>-5.0000000000000001E-3</v>
      </c>
      <c r="Q39" s="32">
        <f t="shared" si="94"/>
        <v>-7.4999999999999997E-3</v>
      </c>
      <c r="R39" s="240">
        <f t="shared" si="94"/>
        <v>-1.2500000000000001E-2</v>
      </c>
      <c r="W39" s="286" t="s">
        <v>56</v>
      </c>
      <c r="X39" s="304">
        <f>AB35</f>
        <v>12</v>
      </c>
      <c r="Y39" s="304">
        <f>X35+Y35+Z35</f>
        <v>11</v>
      </c>
      <c r="Z39" s="305">
        <f>X35+Y35</f>
        <v>10.4</v>
      </c>
      <c r="AB39" s="287" t="s">
        <v>56</v>
      </c>
      <c r="AC39" s="306">
        <f>AC38+AC37</f>
        <v>0</v>
      </c>
      <c r="AE39" s="509"/>
      <c r="AF39" s="510"/>
      <c r="AG39" s="512"/>
    </row>
    <row r="40" spans="1:33" ht="16.2" customHeight="1">
      <c r="A40" s="13"/>
      <c r="B40" s="13"/>
      <c r="C40" s="13"/>
      <c r="D40" s="13"/>
      <c r="E40" s="31" t="s">
        <v>2</v>
      </c>
      <c r="F40" s="242"/>
      <c r="G40" s="58">
        <v>0</v>
      </c>
      <c r="H40" s="58">
        <v>0</v>
      </c>
      <c r="I40" s="240">
        <f t="shared" ref="I40:I41" si="95">H40+G40</f>
        <v>0</v>
      </c>
      <c r="J40" s="58">
        <v>0</v>
      </c>
      <c r="K40" s="58">
        <v>0</v>
      </c>
      <c r="L40" s="240">
        <f t="shared" ref="L40:L41" si="96">K40+J40</f>
        <v>0</v>
      </c>
      <c r="M40" s="59">
        <v>0</v>
      </c>
      <c r="N40" s="59">
        <v>0</v>
      </c>
      <c r="O40" s="241">
        <f t="shared" ref="O40:O41" si="97">N40+M40</f>
        <v>0</v>
      </c>
      <c r="P40" s="58">
        <v>0</v>
      </c>
      <c r="Q40" s="58">
        <v>0</v>
      </c>
      <c r="R40" s="240">
        <f t="shared" ref="R40:R41" si="98">Q40+P40</f>
        <v>0</v>
      </c>
      <c r="T40" s="561" t="s">
        <v>59</v>
      </c>
      <c r="U40" s="562"/>
      <c r="V40" s="562"/>
      <c r="W40" s="562"/>
      <c r="X40" s="562"/>
      <c r="Y40" s="563"/>
      <c r="Z40" s="17"/>
      <c r="AB40" s="18"/>
      <c r="AE40" s="523" t="s">
        <v>272</v>
      </c>
      <c r="AF40" s="524"/>
      <c r="AG40" s="61">
        <v>0</v>
      </c>
    </row>
    <row r="41" spans="1:33" s="13" customFormat="1" ht="28.2" customHeight="1">
      <c r="A41" s="232">
        <v>46273</v>
      </c>
      <c r="B41" s="233">
        <v>0</v>
      </c>
      <c r="C41" s="233">
        <v>0</v>
      </c>
      <c r="D41" s="243">
        <f>B41+C41</f>
        <v>0</v>
      </c>
      <c r="E41" s="34" t="s">
        <v>17</v>
      </c>
      <c r="F41" s="244"/>
      <c r="G41" s="35">
        <f t="shared" ref="G41:H41" si="99">G39+G40</f>
        <v>-0.1</v>
      </c>
      <c r="H41" s="35">
        <f t="shared" si="99"/>
        <v>-0.15</v>
      </c>
      <c r="I41" s="240">
        <f t="shared" si="95"/>
        <v>-0.25</v>
      </c>
      <c r="J41" s="35">
        <f t="shared" ref="J41:K41" si="100">J39+J40</f>
        <v>0</v>
      </c>
      <c r="K41" s="35">
        <f t="shared" si="100"/>
        <v>0</v>
      </c>
      <c r="L41" s="240">
        <f t="shared" si="96"/>
        <v>0</v>
      </c>
      <c r="M41" s="37">
        <f t="shared" ref="M41:N41" si="101">M39+M40</f>
        <v>-0.02</v>
      </c>
      <c r="N41" s="37">
        <f t="shared" si="101"/>
        <v>-0.03</v>
      </c>
      <c r="O41" s="241">
        <f t="shared" si="97"/>
        <v>-0.05</v>
      </c>
      <c r="P41" s="35">
        <f t="shared" ref="P41:Q41" si="102">P39+P40</f>
        <v>-5.0000000000000001E-3</v>
      </c>
      <c r="Q41" s="35">
        <f t="shared" si="102"/>
        <v>-7.4999999999999997E-3</v>
      </c>
      <c r="R41" s="240">
        <f t="shared" si="98"/>
        <v>-1.2500000000000001E-2</v>
      </c>
      <c r="T41" s="548" t="s">
        <v>1</v>
      </c>
      <c r="U41" s="525" t="s">
        <v>273</v>
      </c>
      <c r="V41" s="526" t="s">
        <v>274</v>
      </c>
      <c r="W41" s="332" t="s">
        <v>54</v>
      </c>
      <c r="X41" s="332" t="s">
        <v>60</v>
      </c>
      <c r="Y41" s="530" t="s">
        <v>275</v>
      </c>
      <c r="Z41" s="335" t="s">
        <v>61</v>
      </c>
      <c r="AA41" s="527" t="s">
        <v>62</v>
      </c>
      <c r="AB41" s="528" t="s">
        <v>52</v>
      </c>
    </row>
    <row r="42" spans="1:33" s="15" customFormat="1" ht="20.399999999999999" customHeight="1">
      <c r="A42" s="245"/>
      <c r="B42" s="246"/>
      <c r="C42" s="246"/>
      <c r="D42" s="247"/>
      <c r="E42" s="39" t="s">
        <v>12</v>
      </c>
      <c r="F42" s="234" t="s">
        <v>259</v>
      </c>
      <c r="G42" s="169">
        <f>IF($F42="RICE",B41*0.1,"")</f>
        <v>0</v>
      </c>
      <c r="H42" s="169">
        <f>IF($F42="RICE",C41*0.15,"")</f>
        <v>0</v>
      </c>
      <c r="I42" s="248">
        <f>IF($F42="RICE",G42+H42,"")</f>
        <v>0</v>
      </c>
      <c r="J42" s="169" t="str">
        <f>IF($F42="WHEAT",B41*0.1,"")</f>
        <v/>
      </c>
      <c r="K42" s="169" t="str">
        <f>IF($F42="WHEAT",C41*0.15,"")</f>
        <v/>
      </c>
      <c r="L42" s="248" t="str">
        <f>IF($F42="WHEAT",J42+K42,"")</f>
        <v/>
      </c>
      <c r="M42" s="227">
        <f>B41*0.02</f>
        <v>0</v>
      </c>
      <c r="N42" s="227">
        <f>C41*0.03</f>
        <v>0</v>
      </c>
      <c r="O42" s="249">
        <f>N42+M42</f>
        <v>0</v>
      </c>
      <c r="P42" s="169">
        <f>B41*0.005</f>
        <v>0</v>
      </c>
      <c r="Q42" s="250">
        <f>C41*0.0075</f>
        <v>0</v>
      </c>
      <c r="R42" s="248">
        <f>Q42+P42</f>
        <v>0</v>
      </c>
      <c r="T42" s="549"/>
      <c r="U42" s="526"/>
      <c r="V42" s="526"/>
      <c r="W42" s="333"/>
      <c r="X42" s="333"/>
      <c r="Y42" s="531"/>
      <c r="Z42" s="335"/>
      <c r="AA42" s="334"/>
      <c r="AB42" s="353"/>
    </row>
    <row r="43" spans="1:33" s="16" customFormat="1" ht="20.399999999999999" customHeight="1">
      <c r="A43" s="251"/>
      <c r="B43" s="252"/>
      <c r="C43" s="253"/>
      <c r="D43" s="254"/>
      <c r="E43" s="39" t="s">
        <v>13</v>
      </c>
      <c r="F43" s="39"/>
      <c r="G43" s="169">
        <f t="shared" ref="G43:I43" si="103">IF(OR(G42="",G42=0),G41,G41-G42)</f>
        <v>-0.1</v>
      </c>
      <c r="H43" s="169">
        <f t="shared" si="103"/>
        <v>-0.15</v>
      </c>
      <c r="I43" s="248">
        <f t="shared" si="103"/>
        <v>-0.25</v>
      </c>
      <c r="J43" s="169">
        <f>IF(OR(J42="",J42=0),J41,J41-J42)</f>
        <v>0</v>
      </c>
      <c r="K43" s="169">
        <f t="shared" ref="K43:L43" si="104">IF(OR(K42="",K42=0),K41,K41-K42)</f>
        <v>0</v>
      </c>
      <c r="L43" s="248">
        <f t="shared" si="104"/>
        <v>0</v>
      </c>
      <c r="M43" s="169">
        <f t="shared" ref="M43:R43" si="105">M41-M42</f>
        <v>-0.02</v>
      </c>
      <c r="N43" s="169">
        <f t="shared" si="105"/>
        <v>-0.03</v>
      </c>
      <c r="O43" s="248">
        <f t="shared" si="105"/>
        <v>-0.05</v>
      </c>
      <c r="P43" s="169">
        <f t="shared" si="105"/>
        <v>-5.0000000000000001E-3</v>
      </c>
      <c r="Q43" s="169">
        <f t="shared" si="105"/>
        <v>-7.4999999999999997E-3</v>
      </c>
      <c r="R43" s="248">
        <f t="shared" si="105"/>
        <v>-1.2500000000000001E-2</v>
      </c>
      <c r="T43" s="269">
        <f>A6</f>
        <v>46266</v>
      </c>
      <c r="U43" s="280">
        <v>1</v>
      </c>
      <c r="V43" s="280">
        <v>0</v>
      </c>
      <c r="W43" s="288">
        <f>V43+U43</f>
        <v>1</v>
      </c>
      <c r="X43" s="67">
        <f>W43*0.018</f>
        <v>1.7999999999999999E-2</v>
      </c>
      <c r="Y43" s="32">
        <f>W43*0.005</f>
        <v>5.0000000000000001E-3</v>
      </c>
      <c r="Z43" s="297">
        <f t="shared" ref="Z43:Z73" si="106">W43*0.32</f>
        <v>0.32</v>
      </c>
      <c r="AA43" s="297">
        <f t="shared" ref="AA43:AA73" si="107">W43*0.12</f>
        <v>0.12</v>
      </c>
      <c r="AB43" s="76">
        <f t="shared" ref="AB43:AB73" si="108">W43*0.15</f>
        <v>0.15</v>
      </c>
      <c r="AF43" s="289" t="s">
        <v>276</v>
      </c>
      <c r="AG43" s="212" t="s">
        <v>277</v>
      </c>
    </row>
    <row r="44" spans="1:33" ht="16.8" customHeight="1">
      <c r="A44" s="14"/>
      <c r="E44" s="31" t="s">
        <v>11</v>
      </c>
      <c r="F44" s="31"/>
      <c r="G44" s="32">
        <f>G43</f>
        <v>-0.1</v>
      </c>
      <c r="H44" s="32">
        <f t="shared" ref="H44:R44" si="109">H43</f>
        <v>-0.15</v>
      </c>
      <c r="I44" s="240">
        <f t="shared" si="109"/>
        <v>-0.25</v>
      </c>
      <c r="J44" s="32">
        <f t="shared" si="109"/>
        <v>0</v>
      </c>
      <c r="K44" s="32">
        <f t="shared" si="109"/>
        <v>0</v>
      </c>
      <c r="L44" s="240">
        <f t="shared" si="109"/>
        <v>0</v>
      </c>
      <c r="M44" s="32">
        <f t="shared" si="109"/>
        <v>-0.02</v>
      </c>
      <c r="N44" s="32">
        <f t="shared" si="109"/>
        <v>-0.03</v>
      </c>
      <c r="O44" s="240">
        <f t="shared" si="109"/>
        <v>-0.05</v>
      </c>
      <c r="P44" s="32">
        <f t="shared" si="109"/>
        <v>-5.0000000000000001E-3</v>
      </c>
      <c r="Q44" s="32">
        <f t="shared" si="109"/>
        <v>-7.4999999999999997E-3</v>
      </c>
      <c r="R44" s="240">
        <f t="shared" si="109"/>
        <v>-1.2500000000000001E-2</v>
      </c>
      <c r="T44" s="269">
        <f>A11</f>
        <v>46267</v>
      </c>
      <c r="U44" s="280">
        <v>1</v>
      </c>
      <c r="V44" s="280"/>
      <c r="W44" s="288">
        <f t="shared" ref="W44:W73" si="110">V44+U44</f>
        <v>1</v>
      </c>
      <c r="X44" s="67">
        <f t="shared" ref="X44:X73" si="111">W44*0.018</f>
        <v>1.7999999999999999E-2</v>
      </c>
      <c r="Y44" s="32">
        <f t="shared" ref="Y44:Y74" si="112">W44*0.005</f>
        <v>5.0000000000000001E-3</v>
      </c>
      <c r="Z44" s="297">
        <f t="shared" si="106"/>
        <v>0.32</v>
      </c>
      <c r="AA44" s="297">
        <f t="shared" si="107"/>
        <v>0.12</v>
      </c>
      <c r="AB44" s="76">
        <f t="shared" si="108"/>
        <v>0.15</v>
      </c>
      <c r="AD44" s="542" t="s">
        <v>278</v>
      </c>
      <c r="AE44" s="543"/>
      <c r="AF44" s="293">
        <v>0</v>
      </c>
      <c r="AG44" s="293">
        <v>0</v>
      </c>
    </row>
    <row r="45" spans="1:33" ht="16.2" customHeight="1">
      <c r="A45" s="13"/>
      <c r="B45" s="13"/>
      <c r="C45" s="13"/>
      <c r="D45" s="13"/>
      <c r="E45" s="31" t="s">
        <v>2</v>
      </c>
      <c r="F45" s="242"/>
      <c r="G45" s="58">
        <v>0</v>
      </c>
      <c r="H45" s="58">
        <v>0</v>
      </c>
      <c r="I45" s="240">
        <f t="shared" ref="I45:I46" si="113">H45+G45</f>
        <v>0</v>
      </c>
      <c r="J45" s="58">
        <v>0</v>
      </c>
      <c r="K45" s="58">
        <v>0</v>
      </c>
      <c r="L45" s="240">
        <f t="shared" ref="L45:L46" si="114">K45+J45</f>
        <v>0</v>
      </c>
      <c r="M45" s="59">
        <v>0</v>
      </c>
      <c r="N45" s="59">
        <v>0</v>
      </c>
      <c r="O45" s="241">
        <f t="shared" ref="O45:O46" si="115">N45+M45</f>
        <v>0</v>
      </c>
      <c r="P45" s="58">
        <v>0</v>
      </c>
      <c r="Q45" s="58">
        <v>0</v>
      </c>
      <c r="R45" s="240">
        <f t="shared" ref="R45:R46" si="116">Q45+P45</f>
        <v>0</v>
      </c>
      <c r="T45" s="269">
        <f>A16</f>
        <v>46268</v>
      </c>
      <c r="U45" s="280"/>
      <c r="V45" s="280"/>
      <c r="W45" s="288">
        <f t="shared" si="110"/>
        <v>0</v>
      </c>
      <c r="X45" s="67">
        <f t="shared" si="111"/>
        <v>0</v>
      </c>
      <c r="Y45" s="32">
        <f t="shared" si="112"/>
        <v>0</v>
      </c>
      <c r="Z45" s="297">
        <f t="shared" si="106"/>
        <v>0</v>
      </c>
      <c r="AA45" s="297">
        <f t="shared" si="107"/>
        <v>0</v>
      </c>
      <c r="AB45" s="76">
        <f t="shared" si="108"/>
        <v>0</v>
      </c>
      <c r="AD45" s="542" t="s">
        <v>279</v>
      </c>
      <c r="AE45" s="543"/>
      <c r="AF45" s="293">
        <v>0</v>
      </c>
      <c r="AG45" s="293">
        <v>0</v>
      </c>
    </row>
    <row r="46" spans="1:33" s="13" customFormat="1" ht="24.6" customHeight="1">
      <c r="A46" s="232">
        <v>46274</v>
      </c>
      <c r="B46" s="233">
        <v>0</v>
      </c>
      <c r="C46" s="233">
        <v>0</v>
      </c>
      <c r="D46" s="243">
        <f>B46+C46</f>
        <v>0</v>
      </c>
      <c r="E46" s="34" t="s">
        <v>17</v>
      </c>
      <c r="F46" s="244"/>
      <c r="G46" s="35">
        <f t="shared" ref="G46:H46" si="117">G44+G45</f>
        <v>-0.1</v>
      </c>
      <c r="H46" s="35">
        <f t="shared" si="117"/>
        <v>-0.15</v>
      </c>
      <c r="I46" s="240">
        <f t="shared" si="113"/>
        <v>-0.25</v>
      </c>
      <c r="J46" s="35">
        <f t="shared" ref="J46:K46" si="118">J44+J45</f>
        <v>0</v>
      </c>
      <c r="K46" s="35">
        <f t="shared" si="118"/>
        <v>0</v>
      </c>
      <c r="L46" s="240">
        <f t="shared" si="114"/>
        <v>0</v>
      </c>
      <c r="M46" s="37">
        <f t="shared" ref="M46:N46" si="119">M44+M45</f>
        <v>-0.02</v>
      </c>
      <c r="N46" s="37">
        <f t="shared" si="119"/>
        <v>-0.03</v>
      </c>
      <c r="O46" s="241">
        <f t="shared" si="115"/>
        <v>-0.05</v>
      </c>
      <c r="P46" s="35">
        <f t="shared" ref="P46:Q46" si="120">P44+P45</f>
        <v>-5.0000000000000001E-3</v>
      </c>
      <c r="Q46" s="35">
        <f t="shared" si="120"/>
        <v>-7.4999999999999997E-3</v>
      </c>
      <c r="R46" s="240">
        <f t="shared" si="116"/>
        <v>-1.2500000000000001E-2</v>
      </c>
      <c r="T46" s="269">
        <f>A21</f>
        <v>46269</v>
      </c>
      <c r="U46" s="280"/>
      <c r="V46" s="280"/>
      <c r="W46" s="288">
        <f t="shared" si="110"/>
        <v>0</v>
      </c>
      <c r="X46" s="67">
        <f t="shared" si="111"/>
        <v>0</v>
      </c>
      <c r="Y46" s="32">
        <f t="shared" si="112"/>
        <v>0</v>
      </c>
      <c r="Z46" s="297">
        <f t="shared" si="106"/>
        <v>0</v>
      </c>
      <c r="AA46" s="297">
        <f t="shared" si="107"/>
        <v>0</v>
      </c>
      <c r="AB46" s="76">
        <f t="shared" si="108"/>
        <v>0</v>
      </c>
      <c r="AD46" s="546" t="s">
        <v>56</v>
      </c>
      <c r="AE46" s="547"/>
      <c r="AF46" s="294">
        <f>AF45+AF44</f>
        <v>0</v>
      </c>
      <c r="AG46" s="294">
        <f>AG45+AG44</f>
        <v>0</v>
      </c>
    </row>
    <row r="47" spans="1:33" s="15" customFormat="1" ht="23.4" customHeight="1">
      <c r="A47" s="245"/>
      <c r="B47" s="246"/>
      <c r="C47" s="246"/>
      <c r="D47" s="247"/>
      <c r="E47" s="39" t="s">
        <v>12</v>
      </c>
      <c r="F47" s="234" t="s">
        <v>259</v>
      </c>
      <c r="G47" s="169">
        <f>IF($F47="RICE",B46*0.1,"")</f>
        <v>0</v>
      </c>
      <c r="H47" s="169">
        <f>IF($F47="RICE",C46*0.15,"")</f>
        <v>0</v>
      </c>
      <c r="I47" s="248">
        <f>IF($F47="RICE",G47+H47,"")</f>
        <v>0</v>
      </c>
      <c r="J47" s="169" t="str">
        <f>IF($F47="WHEAT",B46*0.1,"")</f>
        <v/>
      </c>
      <c r="K47" s="169" t="str">
        <f>IF($F47="WHEAT",C46*0.15,"")</f>
        <v/>
      </c>
      <c r="L47" s="248" t="str">
        <f>IF($F47="WHEAT",J47+K47,"")</f>
        <v/>
      </c>
      <c r="M47" s="227">
        <f>B46*0.02</f>
        <v>0</v>
      </c>
      <c r="N47" s="227">
        <f>C46*0.03</f>
        <v>0</v>
      </c>
      <c r="O47" s="249">
        <f>N47+M47</f>
        <v>0</v>
      </c>
      <c r="P47" s="169">
        <f>B46*0.005</f>
        <v>0</v>
      </c>
      <c r="Q47" s="250">
        <f>C46*0.0075</f>
        <v>0</v>
      </c>
      <c r="R47" s="248">
        <f>Q47+P47</f>
        <v>0</v>
      </c>
      <c r="T47" s="269">
        <f>A26</f>
        <v>46270</v>
      </c>
      <c r="U47" s="278">
        <v>0</v>
      </c>
      <c r="V47" s="278">
        <v>0</v>
      </c>
      <c r="W47" s="288">
        <f t="shared" si="110"/>
        <v>0</v>
      </c>
      <c r="X47" s="67">
        <f t="shared" si="111"/>
        <v>0</v>
      </c>
      <c r="Y47" s="32">
        <f t="shared" si="112"/>
        <v>0</v>
      </c>
      <c r="Z47" s="297">
        <f t="shared" si="106"/>
        <v>0</v>
      </c>
      <c r="AA47" s="297">
        <f t="shared" si="107"/>
        <v>0</v>
      </c>
      <c r="AB47" s="76">
        <f t="shared" si="108"/>
        <v>0</v>
      </c>
      <c r="AD47" s="546" t="s">
        <v>280</v>
      </c>
      <c r="AE47" s="547"/>
      <c r="AF47" s="295">
        <f>X74</f>
        <v>3.5999999999999997E-2</v>
      </c>
      <c r="AG47" s="295">
        <f>Y74</f>
        <v>0.01</v>
      </c>
    </row>
    <row r="48" spans="1:33" s="16" customFormat="1" ht="19.2" customHeight="1">
      <c r="A48" s="251"/>
      <c r="B48" s="252"/>
      <c r="C48" s="253"/>
      <c r="D48" s="254"/>
      <c r="E48" s="39" t="s">
        <v>13</v>
      </c>
      <c r="F48" s="39"/>
      <c r="G48" s="169">
        <f t="shared" ref="G48:I48" si="121">IF(OR(G47="",G47=0),G46,G46-G47)</f>
        <v>-0.1</v>
      </c>
      <c r="H48" s="169">
        <f t="shared" si="121"/>
        <v>-0.15</v>
      </c>
      <c r="I48" s="248">
        <f t="shared" si="121"/>
        <v>-0.25</v>
      </c>
      <c r="J48" s="169">
        <f>IF(OR(J47="",J47=0),J46,J46-J47)</f>
        <v>0</v>
      </c>
      <c r="K48" s="169">
        <f t="shared" ref="K48:L48" si="122">IF(OR(K47="",K47=0),K46,K46-K47)</f>
        <v>0</v>
      </c>
      <c r="L48" s="248">
        <f t="shared" si="122"/>
        <v>0</v>
      </c>
      <c r="M48" s="169">
        <f t="shared" ref="M48:R48" si="123">M46-M47</f>
        <v>-0.02</v>
      </c>
      <c r="N48" s="169">
        <f t="shared" si="123"/>
        <v>-0.03</v>
      </c>
      <c r="O48" s="248">
        <f t="shared" si="123"/>
        <v>-0.05</v>
      </c>
      <c r="P48" s="169">
        <f t="shared" si="123"/>
        <v>-5.0000000000000001E-3</v>
      </c>
      <c r="Q48" s="169">
        <f t="shared" si="123"/>
        <v>-7.4999999999999997E-3</v>
      </c>
      <c r="R48" s="248">
        <f t="shared" si="123"/>
        <v>-1.2500000000000001E-2</v>
      </c>
      <c r="T48" s="269">
        <f>A31</f>
        <v>46271</v>
      </c>
      <c r="U48" s="280">
        <v>0</v>
      </c>
      <c r="V48" s="280">
        <v>0</v>
      </c>
      <c r="W48" s="288">
        <f t="shared" si="110"/>
        <v>0</v>
      </c>
      <c r="X48" s="67">
        <f t="shared" si="111"/>
        <v>0</v>
      </c>
      <c r="Y48" s="32">
        <f t="shared" si="112"/>
        <v>0</v>
      </c>
      <c r="Z48" s="297">
        <f t="shared" si="106"/>
        <v>0</v>
      </c>
      <c r="AA48" s="297">
        <f t="shared" si="107"/>
        <v>0</v>
      </c>
      <c r="AB48" s="76">
        <f t="shared" si="108"/>
        <v>0</v>
      </c>
      <c r="AD48" s="544" t="s">
        <v>281</v>
      </c>
      <c r="AE48" s="545"/>
      <c r="AF48" s="295">
        <f>AF46-AF47</f>
        <v>-3.5999999999999997E-2</v>
      </c>
      <c r="AG48" s="295">
        <f>AG46-AG47</f>
        <v>-0.01</v>
      </c>
    </row>
    <row r="49" spans="1:28" ht="16.8" customHeight="1">
      <c r="A49" s="14"/>
      <c r="E49" s="31" t="s">
        <v>11</v>
      </c>
      <c r="F49" s="31"/>
      <c r="G49" s="32">
        <f>G48</f>
        <v>-0.1</v>
      </c>
      <c r="H49" s="32">
        <f t="shared" ref="H49:R49" si="124">H48</f>
        <v>-0.15</v>
      </c>
      <c r="I49" s="240">
        <f t="shared" si="124"/>
        <v>-0.25</v>
      </c>
      <c r="J49" s="32">
        <f t="shared" si="124"/>
        <v>0</v>
      </c>
      <c r="K49" s="32">
        <f t="shared" si="124"/>
        <v>0</v>
      </c>
      <c r="L49" s="240">
        <f t="shared" si="124"/>
        <v>0</v>
      </c>
      <c r="M49" s="32">
        <f t="shared" si="124"/>
        <v>-0.02</v>
      </c>
      <c r="N49" s="32">
        <f t="shared" si="124"/>
        <v>-0.03</v>
      </c>
      <c r="O49" s="240">
        <f t="shared" si="124"/>
        <v>-0.05</v>
      </c>
      <c r="P49" s="32">
        <f t="shared" si="124"/>
        <v>-5.0000000000000001E-3</v>
      </c>
      <c r="Q49" s="32">
        <f t="shared" si="124"/>
        <v>-7.4999999999999997E-3</v>
      </c>
      <c r="R49" s="240">
        <f t="shared" si="124"/>
        <v>-1.2500000000000001E-2</v>
      </c>
      <c r="T49" s="269">
        <f>A36</f>
        <v>46272</v>
      </c>
      <c r="U49" s="280">
        <v>0</v>
      </c>
      <c r="V49" s="280">
        <v>0</v>
      </c>
      <c r="W49" s="288">
        <f t="shared" si="110"/>
        <v>0</v>
      </c>
      <c r="X49" s="67">
        <f t="shared" si="111"/>
        <v>0</v>
      </c>
      <c r="Y49" s="32">
        <f t="shared" si="112"/>
        <v>0</v>
      </c>
      <c r="Z49" s="297">
        <f t="shared" si="106"/>
        <v>0</v>
      </c>
      <c r="AA49" s="297">
        <f t="shared" si="107"/>
        <v>0</v>
      </c>
      <c r="AB49" s="76">
        <f t="shared" si="108"/>
        <v>0</v>
      </c>
    </row>
    <row r="50" spans="1:28" ht="16.2" customHeight="1">
      <c r="A50" s="13"/>
      <c r="B50" s="13"/>
      <c r="C50" s="13"/>
      <c r="D50" s="13"/>
      <c r="E50" s="31" t="s">
        <v>2</v>
      </c>
      <c r="F50" s="242"/>
      <c r="G50" s="58">
        <v>0</v>
      </c>
      <c r="H50" s="58">
        <v>0</v>
      </c>
      <c r="I50" s="240">
        <f t="shared" ref="I50:I51" si="125">H50+G50</f>
        <v>0</v>
      </c>
      <c r="J50" s="58">
        <v>0</v>
      </c>
      <c r="K50" s="58">
        <v>0</v>
      </c>
      <c r="L50" s="240">
        <f t="shared" ref="L50:L51" si="126">K50+J50</f>
        <v>0</v>
      </c>
      <c r="M50" s="59">
        <v>0</v>
      </c>
      <c r="N50" s="59">
        <v>0</v>
      </c>
      <c r="O50" s="241">
        <f t="shared" ref="O50:O51" si="127">N50+M50</f>
        <v>0</v>
      </c>
      <c r="P50" s="58">
        <v>0</v>
      </c>
      <c r="Q50" s="58">
        <v>0</v>
      </c>
      <c r="R50" s="240">
        <f t="shared" ref="R50:R51" si="128">Q50+P50</f>
        <v>0</v>
      </c>
      <c r="T50" s="269">
        <f>A41</f>
        <v>46273</v>
      </c>
      <c r="U50" s="280">
        <v>0</v>
      </c>
      <c r="V50" s="280">
        <v>0</v>
      </c>
      <c r="W50" s="288">
        <f t="shared" si="110"/>
        <v>0</v>
      </c>
      <c r="X50" s="67">
        <f t="shared" si="111"/>
        <v>0</v>
      </c>
      <c r="Y50" s="32">
        <f t="shared" si="112"/>
        <v>0</v>
      </c>
      <c r="Z50" s="297">
        <f t="shared" si="106"/>
        <v>0</v>
      </c>
      <c r="AA50" s="297">
        <f t="shared" si="107"/>
        <v>0</v>
      </c>
      <c r="AB50" s="76">
        <f t="shared" si="108"/>
        <v>0</v>
      </c>
    </row>
    <row r="51" spans="1:28" s="13" customFormat="1" ht="28.2" customHeight="1">
      <c r="A51" s="232">
        <v>46275</v>
      </c>
      <c r="B51" s="233">
        <v>0</v>
      </c>
      <c r="C51" s="233">
        <v>0</v>
      </c>
      <c r="D51" s="243">
        <f>B51+C51</f>
        <v>0</v>
      </c>
      <c r="E51" s="34" t="s">
        <v>17</v>
      </c>
      <c r="F51" s="244"/>
      <c r="G51" s="35">
        <f t="shared" ref="G51:H51" si="129">G49+G50</f>
        <v>-0.1</v>
      </c>
      <c r="H51" s="35">
        <f t="shared" si="129"/>
        <v>-0.15</v>
      </c>
      <c r="I51" s="240">
        <f t="shared" si="125"/>
        <v>-0.25</v>
      </c>
      <c r="J51" s="35">
        <f t="shared" ref="J51:K51" si="130">J49+J50</f>
        <v>0</v>
      </c>
      <c r="K51" s="35">
        <f t="shared" si="130"/>
        <v>0</v>
      </c>
      <c r="L51" s="240">
        <f t="shared" si="126"/>
        <v>0</v>
      </c>
      <c r="M51" s="37">
        <f t="shared" ref="M51:N51" si="131">M49+M50</f>
        <v>-0.02</v>
      </c>
      <c r="N51" s="37">
        <f t="shared" si="131"/>
        <v>-0.03</v>
      </c>
      <c r="O51" s="241">
        <f t="shared" si="127"/>
        <v>-0.05</v>
      </c>
      <c r="P51" s="35">
        <f t="shared" ref="P51:Q51" si="132">P49+P50</f>
        <v>-5.0000000000000001E-3</v>
      </c>
      <c r="Q51" s="35">
        <f t="shared" si="132"/>
        <v>-7.4999999999999997E-3</v>
      </c>
      <c r="R51" s="240">
        <f t="shared" si="128"/>
        <v>-1.2500000000000001E-2</v>
      </c>
      <c r="T51" s="269">
        <f>A46</f>
        <v>46274</v>
      </c>
      <c r="U51" s="280"/>
      <c r="V51" s="280"/>
      <c r="W51" s="288">
        <f t="shared" si="110"/>
        <v>0</v>
      </c>
      <c r="X51" s="67">
        <f t="shared" si="111"/>
        <v>0</v>
      </c>
      <c r="Y51" s="32">
        <f t="shared" si="112"/>
        <v>0</v>
      </c>
      <c r="Z51" s="297">
        <f t="shared" si="106"/>
        <v>0</v>
      </c>
      <c r="AA51" s="297">
        <f t="shared" si="107"/>
        <v>0</v>
      </c>
      <c r="AB51" s="76">
        <f t="shared" si="108"/>
        <v>0</v>
      </c>
    </row>
    <row r="52" spans="1:28" s="15" customFormat="1" ht="23.4" customHeight="1">
      <c r="A52" s="245"/>
      <c r="B52" s="246"/>
      <c r="C52" s="246"/>
      <c r="D52" s="247"/>
      <c r="E52" s="39" t="s">
        <v>12</v>
      </c>
      <c r="F52" s="234" t="s">
        <v>259</v>
      </c>
      <c r="G52" s="169">
        <f>IF($F52="RICE",B51*0.1,"")</f>
        <v>0</v>
      </c>
      <c r="H52" s="169">
        <f>IF($F52="RICE",C51*0.15,"")</f>
        <v>0</v>
      </c>
      <c r="I52" s="248">
        <f>IF($F52="RICE",G52+H52,"")</f>
        <v>0</v>
      </c>
      <c r="J52" s="169" t="str">
        <f>IF($F52="WHEAT",B51*0.1,"")</f>
        <v/>
      </c>
      <c r="K52" s="169" t="str">
        <f>IF($F52="WHEAT",C51*0.15,"")</f>
        <v/>
      </c>
      <c r="L52" s="248" t="str">
        <f>IF($F52="WHEAT",J52+K52,"")</f>
        <v/>
      </c>
      <c r="M52" s="227">
        <f>B51*0.02</f>
        <v>0</v>
      </c>
      <c r="N52" s="227">
        <f>C51*0.03</f>
        <v>0</v>
      </c>
      <c r="O52" s="249">
        <f>N52+M52</f>
        <v>0</v>
      </c>
      <c r="P52" s="169">
        <f>B51*0.005</f>
        <v>0</v>
      </c>
      <c r="Q52" s="250">
        <f>C51*0.0075</f>
        <v>0</v>
      </c>
      <c r="R52" s="248">
        <f>Q52+P52</f>
        <v>0</v>
      </c>
      <c r="T52" s="269">
        <f>A51</f>
        <v>46275</v>
      </c>
      <c r="U52" s="278"/>
      <c r="V52" s="278"/>
      <c r="W52" s="288">
        <f t="shared" si="110"/>
        <v>0</v>
      </c>
      <c r="X52" s="67">
        <f t="shared" si="111"/>
        <v>0</v>
      </c>
      <c r="Y52" s="32">
        <f t="shared" si="112"/>
        <v>0</v>
      </c>
      <c r="Z52" s="297">
        <f t="shared" si="106"/>
        <v>0</v>
      </c>
      <c r="AA52" s="297">
        <f t="shared" si="107"/>
        <v>0</v>
      </c>
      <c r="AB52" s="76">
        <f t="shared" si="108"/>
        <v>0</v>
      </c>
    </row>
    <row r="53" spans="1:28" s="16" customFormat="1" ht="19.2" customHeight="1">
      <c r="A53" s="251"/>
      <c r="B53" s="252"/>
      <c r="C53" s="253"/>
      <c r="D53" s="254"/>
      <c r="E53" s="39" t="s">
        <v>13</v>
      </c>
      <c r="F53" s="39"/>
      <c r="G53" s="169">
        <f t="shared" ref="G53:I53" si="133">IF(OR(G52="",G52=0),G51,G51-G52)</f>
        <v>-0.1</v>
      </c>
      <c r="H53" s="169">
        <f t="shared" si="133"/>
        <v>-0.15</v>
      </c>
      <c r="I53" s="248">
        <f t="shared" si="133"/>
        <v>-0.25</v>
      </c>
      <c r="J53" s="169">
        <f>IF(OR(J52="",J52=0),J51,J51-J52)</f>
        <v>0</v>
      </c>
      <c r="K53" s="169">
        <f t="shared" ref="K53:L53" si="134">IF(OR(K52="",K52=0),K51,K51-K52)</f>
        <v>0</v>
      </c>
      <c r="L53" s="248">
        <f t="shared" si="134"/>
        <v>0</v>
      </c>
      <c r="M53" s="169">
        <f t="shared" ref="M53:R53" si="135">M51-M52</f>
        <v>-0.02</v>
      </c>
      <c r="N53" s="169">
        <f t="shared" si="135"/>
        <v>-0.03</v>
      </c>
      <c r="O53" s="248">
        <f t="shared" si="135"/>
        <v>-0.05</v>
      </c>
      <c r="P53" s="169">
        <f t="shared" si="135"/>
        <v>-5.0000000000000001E-3</v>
      </c>
      <c r="Q53" s="169">
        <f t="shared" si="135"/>
        <v>-7.4999999999999997E-3</v>
      </c>
      <c r="R53" s="248">
        <f t="shared" si="135"/>
        <v>-1.2500000000000001E-2</v>
      </c>
      <c r="T53" s="269">
        <f>A56</f>
        <v>46276</v>
      </c>
      <c r="U53" s="280"/>
      <c r="V53" s="280"/>
      <c r="W53" s="288">
        <f t="shared" si="110"/>
        <v>0</v>
      </c>
      <c r="X53" s="67">
        <f t="shared" si="111"/>
        <v>0</v>
      </c>
      <c r="Y53" s="32">
        <f t="shared" si="112"/>
        <v>0</v>
      </c>
      <c r="Z53" s="297">
        <f t="shared" si="106"/>
        <v>0</v>
      </c>
      <c r="AA53" s="297">
        <f t="shared" si="107"/>
        <v>0</v>
      </c>
      <c r="AB53" s="76">
        <f t="shared" si="108"/>
        <v>0</v>
      </c>
    </row>
    <row r="54" spans="1:28" ht="16.8" customHeight="1">
      <c r="A54" s="14"/>
      <c r="E54" s="31" t="s">
        <v>11</v>
      </c>
      <c r="F54" s="31"/>
      <c r="G54" s="32">
        <f>G53</f>
        <v>-0.1</v>
      </c>
      <c r="H54" s="32">
        <f t="shared" ref="H54:R54" si="136">H53</f>
        <v>-0.15</v>
      </c>
      <c r="I54" s="240">
        <f t="shared" si="136"/>
        <v>-0.25</v>
      </c>
      <c r="J54" s="32">
        <f t="shared" si="136"/>
        <v>0</v>
      </c>
      <c r="K54" s="32">
        <f t="shared" si="136"/>
        <v>0</v>
      </c>
      <c r="L54" s="240">
        <f t="shared" si="136"/>
        <v>0</v>
      </c>
      <c r="M54" s="32">
        <f t="shared" si="136"/>
        <v>-0.02</v>
      </c>
      <c r="N54" s="32">
        <f t="shared" si="136"/>
        <v>-0.03</v>
      </c>
      <c r="O54" s="240">
        <f t="shared" si="136"/>
        <v>-0.05</v>
      </c>
      <c r="P54" s="32">
        <f t="shared" si="136"/>
        <v>-5.0000000000000001E-3</v>
      </c>
      <c r="Q54" s="32">
        <f t="shared" si="136"/>
        <v>-7.4999999999999997E-3</v>
      </c>
      <c r="R54" s="240">
        <f t="shared" si="136"/>
        <v>-1.2500000000000001E-2</v>
      </c>
      <c r="T54" s="269">
        <f>A61</f>
        <v>46277</v>
      </c>
      <c r="U54" s="280"/>
      <c r="V54" s="280"/>
      <c r="W54" s="288">
        <f t="shared" si="110"/>
        <v>0</v>
      </c>
      <c r="X54" s="67">
        <f t="shared" si="111"/>
        <v>0</v>
      </c>
      <c r="Y54" s="32">
        <f t="shared" si="112"/>
        <v>0</v>
      </c>
      <c r="Z54" s="297">
        <f t="shared" si="106"/>
        <v>0</v>
      </c>
      <c r="AA54" s="297">
        <f t="shared" si="107"/>
        <v>0</v>
      </c>
      <c r="AB54" s="76">
        <f t="shared" si="108"/>
        <v>0</v>
      </c>
    </row>
    <row r="55" spans="1:28" ht="16.2" customHeight="1">
      <c r="A55" s="13"/>
      <c r="B55" s="13"/>
      <c r="C55" s="13"/>
      <c r="D55" s="13"/>
      <c r="E55" s="31" t="s">
        <v>2</v>
      </c>
      <c r="F55" s="242"/>
      <c r="G55" s="58">
        <v>0</v>
      </c>
      <c r="H55" s="58">
        <v>0</v>
      </c>
      <c r="I55" s="240">
        <f t="shared" ref="I55:I56" si="137">H55+G55</f>
        <v>0</v>
      </c>
      <c r="J55" s="58">
        <v>0</v>
      </c>
      <c r="K55" s="58">
        <v>0</v>
      </c>
      <c r="L55" s="240">
        <f t="shared" ref="L55:L56" si="138">K55+J55</f>
        <v>0</v>
      </c>
      <c r="M55" s="59">
        <v>0</v>
      </c>
      <c r="N55" s="59">
        <v>0</v>
      </c>
      <c r="O55" s="241">
        <f t="shared" ref="O55:O56" si="139">N55+M55</f>
        <v>0</v>
      </c>
      <c r="P55" s="58">
        <v>0</v>
      </c>
      <c r="Q55" s="58">
        <v>0</v>
      </c>
      <c r="R55" s="240">
        <f t="shared" ref="R55:R56" si="140">Q55+P55</f>
        <v>0</v>
      </c>
      <c r="T55" s="269">
        <f>A66</f>
        <v>46278</v>
      </c>
      <c r="U55" s="280"/>
      <c r="V55" s="280"/>
      <c r="W55" s="288">
        <f t="shared" si="110"/>
        <v>0</v>
      </c>
      <c r="X55" s="67">
        <f t="shared" si="111"/>
        <v>0</v>
      </c>
      <c r="Y55" s="32">
        <f t="shared" si="112"/>
        <v>0</v>
      </c>
      <c r="Z55" s="297">
        <f t="shared" si="106"/>
        <v>0</v>
      </c>
      <c r="AA55" s="297">
        <f t="shared" si="107"/>
        <v>0</v>
      </c>
      <c r="AB55" s="76">
        <f t="shared" si="108"/>
        <v>0</v>
      </c>
    </row>
    <row r="56" spans="1:28" s="13" customFormat="1" ht="24" customHeight="1">
      <c r="A56" s="232">
        <v>46276</v>
      </c>
      <c r="B56" s="233">
        <v>0</v>
      </c>
      <c r="C56" s="233">
        <v>0</v>
      </c>
      <c r="D56" s="243">
        <f>B56+C56</f>
        <v>0</v>
      </c>
      <c r="E56" s="34" t="s">
        <v>17</v>
      </c>
      <c r="F56" s="244"/>
      <c r="G56" s="35">
        <f t="shared" ref="G56:H56" si="141">G54+G55</f>
        <v>-0.1</v>
      </c>
      <c r="H56" s="35">
        <f t="shared" si="141"/>
        <v>-0.15</v>
      </c>
      <c r="I56" s="240">
        <f t="shared" si="137"/>
        <v>-0.25</v>
      </c>
      <c r="J56" s="35">
        <f t="shared" ref="J56:K56" si="142">J54+J55</f>
        <v>0</v>
      </c>
      <c r="K56" s="35">
        <f t="shared" si="142"/>
        <v>0</v>
      </c>
      <c r="L56" s="240">
        <f t="shared" si="138"/>
        <v>0</v>
      </c>
      <c r="M56" s="37">
        <f t="shared" ref="M56:N56" si="143">M54+M55</f>
        <v>-0.02</v>
      </c>
      <c r="N56" s="37">
        <f t="shared" si="143"/>
        <v>-0.03</v>
      </c>
      <c r="O56" s="241">
        <f t="shared" si="139"/>
        <v>-0.05</v>
      </c>
      <c r="P56" s="35">
        <f t="shared" ref="P56:Q56" si="144">P54+P55</f>
        <v>-5.0000000000000001E-3</v>
      </c>
      <c r="Q56" s="35">
        <f t="shared" si="144"/>
        <v>-7.4999999999999997E-3</v>
      </c>
      <c r="R56" s="240">
        <f t="shared" si="140"/>
        <v>-1.2500000000000001E-2</v>
      </c>
      <c r="T56" s="269">
        <f>A71</f>
        <v>46279</v>
      </c>
      <c r="U56" s="280"/>
      <c r="V56" s="280"/>
      <c r="W56" s="288">
        <f t="shared" si="110"/>
        <v>0</v>
      </c>
      <c r="X56" s="67">
        <f t="shared" si="111"/>
        <v>0</v>
      </c>
      <c r="Y56" s="32">
        <f t="shared" si="112"/>
        <v>0</v>
      </c>
      <c r="Z56" s="297">
        <f t="shared" si="106"/>
        <v>0</v>
      </c>
      <c r="AA56" s="297">
        <f t="shared" si="107"/>
        <v>0</v>
      </c>
      <c r="AB56" s="76">
        <f t="shared" si="108"/>
        <v>0</v>
      </c>
    </row>
    <row r="57" spans="1:28" s="15" customFormat="1" ht="23.4" customHeight="1">
      <c r="A57" s="245"/>
      <c r="B57" s="246"/>
      <c r="C57" s="246"/>
      <c r="D57" s="247"/>
      <c r="E57" s="39" t="s">
        <v>12</v>
      </c>
      <c r="F57" s="234" t="s">
        <v>259</v>
      </c>
      <c r="G57" s="169">
        <f>IF($F57="RICE",B56*0.1,"")</f>
        <v>0</v>
      </c>
      <c r="H57" s="169">
        <f>IF($F57="RICE",C56*0.15,"")</f>
        <v>0</v>
      </c>
      <c r="I57" s="248">
        <f>IF($F57="RICE",G57+H57,"")</f>
        <v>0</v>
      </c>
      <c r="J57" s="169" t="str">
        <f>IF($F57="WHEAT",B56*0.1,"")</f>
        <v/>
      </c>
      <c r="K57" s="169" t="str">
        <f>IF($F57="WHEAT",C56*0.15,"")</f>
        <v/>
      </c>
      <c r="L57" s="248" t="str">
        <f>IF($F57="WHEAT",J57+K57,"")</f>
        <v/>
      </c>
      <c r="M57" s="227">
        <f>B56*0.02</f>
        <v>0</v>
      </c>
      <c r="N57" s="227">
        <f>C56*0.03</f>
        <v>0</v>
      </c>
      <c r="O57" s="249">
        <f>N57+M57</f>
        <v>0</v>
      </c>
      <c r="P57" s="169">
        <f>B56*0.005</f>
        <v>0</v>
      </c>
      <c r="Q57" s="250">
        <f>C56*0.0075</f>
        <v>0</v>
      </c>
      <c r="R57" s="248">
        <f>Q57+P57</f>
        <v>0</v>
      </c>
      <c r="T57" s="269">
        <f>A76</f>
        <v>46280</v>
      </c>
      <c r="U57" s="278"/>
      <c r="V57" s="278"/>
      <c r="W57" s="288">
        <f t="shared" si="110"/>
        <v>0</v>
      </c>
      <c r="X57" s="67">
        <f t="shared" si="111"/>
        <v>0</v>
      </c>
      <c r="Y57" s="32">
        <f t="shared" si="112"/>
        <v>0</v>
      </c>
      <c r="Z57" s="297">
        <f t="shared" si="106"/>
        <v>0</v>
      </c>
      <c r="AA57" s="297">
        <f t="shared" si="107"/>
        <v>0</v>
      </c>
      <c r="AB57" s="76">
        <f t="shared" si="108"/>
        <v>0</v>
      </c>
    </row>
    <row r="58" spans="1:28" s="16" customFormat="1" ht="19.2" customHeight="1">
      <c r="A58" s="251"/>
      <c r="B58" s="252"/>
      <c r="C58" s="253"/>
      <c r="D58" s="254"/>
      <c r="E58" s="39" t="s">
        <v>13</v>
      </c>
      <c r="F58" s="39"/>
      <c r="G58" s="169">
        <f t="shared" ref="G58:I58" si="145">IF(OR(G57="",G57=0),G56,G56-G57)</f>
        <v>-0.1</v>
      </c>
      <c r="H58" s="169">
        <f t="shared" si="145"/>
        <v>-0.15</v>
      </c>
      <c r="I58" s="248">
        <f t="shared" si="145"/>
        <v>-0.25</v>
      </c>
      <c r="J58" s="169">
        <f>IF(OR(J57="",J57=0),J56,J56-J57)</f>
        <v>0</v>
      </c>
      <c r="K58" s="169">
        <f t="shared" ref="K58:L58" si="146">IF(OR(K57="",K57=0),K56,K56-K57)</f>
        <v>0</v>
      </c>
      <c r="L58" s="248">
        <f t="shared" si="146"/>
        <v>0</v>
      </c>
      <c r="M58" s="169">
        <f t="shared" ref="M58:R58" si="147">M56-M57</f>
        <v>-0.02</v>
      </c>
      <c r="N58" s="169">
        <f t="shared" si="147"/>
        <v>-0.03</v>
      </c>
      <c r="O58" s="248">
        <f t="shared" si="147"/>
        <v>-0.05</v>
      </c>
      <c r="P58" s="169">
        <f t="shared" si="147"/>
        <v>-5.0000000000000001E-3</v>
      </c>
      <c r="Q58" s="169">
        <f t="shared" si="147"/>
        <v>-7.4999999999999997E-3</v>
      </c>
      <c r="R58" s="248">
        <f t="shared" si="147"/>
        <v>-1.2500000000000001E-2</v>
      </c>
      <c r="T58" s="269">
        <f>A81</f>
        <v>46281</v>
      </c>
      <c r="U58" s="280"/>
      <c r="V58" s="280"/>
      <c r="W58" s="288">
        <f t="shared" si="110"/>
        <v>0</v>
      </c>
      <c r="X58" s="67">
        <f t="shared" si="111"/>
        <v>0</v>
      </c>
      <c r="Y58" s="32">
        <f t="shared" si="112"/>
        <v>0</v>
      </c>
      <c r="Z58" s="297">
        <f t="shared" si="106"/>
        <v>0</v>
      </c>
      <c r="AA58" s="297">
        <f t="shared" si="107"/>
        <v>0</v>
      </c>
      <c r="AB58" s="76">
        <f t="shared" si="108"/>
        <v>0</v>
      </c>
    </row>
    <row r="59" spans="1:28" ht="16.8" customHeight="1">
      <c r="A59" s="14"/>
      <c r="E59" s="31" t="s">
        <v>11</v>
      </c>
      <c r="F59" s="31"/>
      <c r="G59" s="32">
        <f>G58</f>
        <v>-0.1</v>
      </c>
      <c r="H59" s="32">
        <f t="shared" ref="H59:R59" si="148">H58</f>
        <v>-0.15</v>
      </c>
      <c r="I59" s="240">
        <f t="shared" si="148"/>
        <v>-0.25</v>
      </c>
      <c r="J59" s="32">
        <f t="shared" si="148"/>
        <v>0</v>
      </c>
      <c r="K59" s="32">
        <f t="shared" si="148"/>
        <v>0</v>
      </c>
      <c r="L59" s="240">
        <f t="shared" si="148"/>
        <v>0</v>
      </c>
      <c r="M59" s="32">
        <f t="shared" si="148"/>
        <v>-0.02</v>
      </c>
      <c r="N59" s="32">
        <f t="shared" si="148"/>
        <v>-0.03</v>
      </c>
      <c r="O59" s="240">
        <f t="shared" si="148"/>
        <v>-0.05</v>
      </c>
      <c r="P59" s="32">
        <f t="shared" si="148"/>
        <v>-5.0000000000000001E-3</v>
      </c>
      <c r="Q59" s="32">
        <f t="shared" si="148"/>
        <v>-7.4999999999999997E-3</v>
      </c>
      <c r="R59" s="240">
        <f t="shared" si="148"/>
        <v>-1.2500000000000001E-2</v>
      </c>
      <c r="T59" s="269">
        <f>A86</f>
        <v>46282</v>
      </c>
      <c r="U59" s="280"/>
      <c r="V59" s="280"/>
      <c r="W59" s="288">
        <f t="shared" si="110"/>
        <v>0</v>
      </c>
      <c r="X59" s="67">
        <f t="shared" si="111"/>
        <v>0</v>
      </c>
      <c r="Y59" s="32">
        <f t="shared" si="112"/>
        <v>0</v>
      </c>
      <c r="Z59" s="297">
        <f t="shared" si="106"/>
        <v>0</v>
      </c>
      <c r="AA59" s="297">
        <f t="shared" si="107"/>
        <v>0</v>
      </c>
      <c r="AB59" s="76">
        <f t="shared" si="108"/>
        <v>0</v>
      </c>
    </row>
    <row r="60" spans="1:28" ht="16.2" customHeight="1">
      <c r="A60" s="13"/>
      <c r="B60" s="13"/>
      <c r="C60" s="13"/>
      <c r="D60" s="13"/>
      <c r="E60" s="31" t="s">
        <v>2</v>
      </c>
      <c r="F60" s="242"/>
      <c r="G60" s="58">
        <v>0</v>
      </c>
      <c r="H60" s="58">
        <v>0</v>
      </c>
      <c r="I60" s="240">
        <f t="shared" ref="I60:I61" si="149">H60+G60</f>
        <v>0</v>
      </c>
      <c r="J60" s="58">
        <v>0</v>
      </c>
      <c r="K60" s="58">
        <v>0</v>
      </c>
      <c r="L60" s="240">
        <f t="shared" ref="L60:L61" si="150">K60+J60</f>
        <v>0</v>
      </c>
      <c r="M60" s="59">
        <v>0</v>
      </c>
      <c r="N60" s="59">
        <v>0</v>
      </c>
      <c r="O60" s="241">
        <f t="shared" ref="O60:O61" si="151">N60+M60</f>
        <v>0</v>
      </c>
      <c r="P60" s="58">
        <v>0</v>
      </c>
      <c r="Q60" s="58">
        <v>0</v>
      </c>
      <c r="R60" s="240">
        <f t="shared" ref="R60:R61" si="152">Q60+P60</f>
        <v>0</v>
      </c>
      <c r="T60" s="269">
        <f>A91</f>
        <v>46283</v>
      </c>
      <c r="U60" s="280"/>
      <c r="V60" s="280"/>
      <c r="W60" s="288">
        <f t="shared" si="110"/>
        <v>0</v>
      </c>
      <c r="X60" s="67">
        <f t="shared" si="111"/>
        <v>0</v>
      </c>
      <c r="Y60" s="32">
        <f t="shared" si="112"/>
        <v>0</v>
      </c>
      <c r="Z60" s="297">
        <f t="shared" si="106"/>
        <v>0</v>
      </c>
      <c r="AA60" s="297">
        <f t="shared" si="107"/>
        <v>0</v>
      </c>
      <c r="AB60" s="76">
        <f t="shared" si="108"/>
        <v>0</v>
      </c>
    </row>
    <row r="61" spans="1:28" s="13" customFormat="1" ht="28.2" customHeight="1">
      <c r="A61" s="232">
        <v>46277</v>
      </c>
      <c r="B61" s="233">
        <v>0</v>
      </c>
      <c r="C61" s="233">
        <v>0</v>
      </c>
      <c r="D61" s="243">
        <f>B61+C61</f>
        <v>0</v>
      </c>
      <c r="E61" s="34" t="s">
        <v>17</v>
      </c>
      <c r="F61" s="244"/>
      <c r="G61" s="35">
        <f t="shared" ref="G61:H61" si="153">G59+G60</f>
        <v>-0.1</v>
      </c>
      <c r="H61" s="35">
        <f t="shared" si="153"/>
        <v>-0.15</v>
      </c>
      <c r="I61" s="240">
        <f t="shared" si="149"/>
        <v>-0.25</v>
      </c>
      <c r="J61" s="35">
        <f t="shared" ref="J61:K61" si="154">J59+J60</f>
        <v>0</v>
      </c>
      <c r="K61" s="35">
        <f t="shared" si="154"/>
        <v>0</v>
      </c>
      <c r="L61" s="240">
        <f t="shared" si="150"/>
        <v>0</v>
      </c>
      <c r="M61" s="37">
        <f t="shared" ref="M61:N61" si="155">M59+M60</f>
        <v>-0.02</v>
      </c>
      <c r="N61" s="37">
        <f t="shared" si="155"/>
        <v>-0.03</v>
      </c>
      <c r="O61" s="241">
        <f t="shared" si="151"/>
        <v>-0.05</v>
      </c>
      <c r="P61" s="35">
        <f t="shared" ref="P61:Q61" si="156">P59+P60</f>
        <v>-5.0000000000000001E-3</v>
      </c>
      <c r="Q61" s="35">
        <f t="shared" si="156"/>
        <v>-7.4999999999999997E-3</v>
      </c>
      <c r="R61" s="240">
        <f t="shared" si="152"/>
        <v>-1.2500000000000001E-2</v>
      </c>
      <c r="T61" s="269">
        <f>A96</f>
        <v>46284</v>
      </c>
      <c r="U61" s="280"/>
      <c r="V61" s="280"/>
      <c r="W61" s="288">
        <f t="shared" si="110"/>
        <v>0</v>
      </c>
      <c r="X61" s="67">
        <f t="shared" si="111"/>
        <v>0</v>
      </c>
      <c r="Y61" s="32">
        <f t="shared" si="112"/>
        <v>0</v>
      </c>
      <c r="Z61" s="297">
        <f t="shared" si="106"/>
        <v>0</v>
      </c>
      <c r="AA61" s="297">
        <f t="shared" si="107"/>
        <v>0</v>
      </c>
      <c r="AB61" s="76">
        <f t="shared" si="108"/>
        <v>0</v>
      </c>
    </row>
    <row r="62" spans="1:28" s="15" customFormat="1" ht="23.4" customHeight="1">
      <c r="A62" s="245"/>
      <c r="B62" s="246"/>
      <c r="C62" s="246"/>
      <c r="D62" s="247"/>
      <c r="E62" s="39" t="s">
        <v>12</v>
      </c>
      <c r="F62" s="234" t="s">
        <v>259</v>
      </c>
      <c r="G62" s="169">
        <f>IF($F62="RICE",B61*0.1,"")</f>
        <v>0</v>
      </c>
      <c r="H62" s="169">
        <f>IF($F62="RICE",C61*0.15,"")</f>
        <v>0</v>
      </c>
      <c r="I62" s="248">
        <f>IF($F62="RICE",G62+H62,"")</f>
        <v>0</v>
      </c>
      <c r="J62" s="169" t="str">
        <f>IF($F62="WHEAT",B61*0.1,"")</f>
        <v/>
      </c>
      <c r="K62" s="169" t="str">
        <f>IF($F62="WHEAT",C61*0.15,"")</f>
        <v/>
      </c>
      <c r="L62" s="248" t="str">
        <f>IF($F62="WHEAT",J62+K62,"")</f>
        <v/>
      </c>
      <c r="M62" s="227">
        <f>B61*0.02</f>
        <v>0</v>
      </c>
      <c r="N62" s="227">
        <f>C61*0.03</f>
        <v>0</v>
      </c>
      <c r="O62" s="249">
        <f>N62+M62</f>
        <v>0</v>
      </c>
      <c r="P62" s="169">
        <f>B61*0.005</f>
        <v>0</v>
      </c>
      <c r="Q62" s="250">
        <f>C61*0.0075</f>
        <v>0</v>
      </c>
      <c r="R62" s="248">
        <f>Q62+P62</f>
        <v>0</v>
      </c>
      <c r="T62" s="269">
        <f>A101</f>
        <v>46285</v>
      </c>
      <c r="U62" s="278"/>
      <c r="V62" s="278"/>
      <c r="W62" s="288">
        <f t="shared" si="110"/>
        <v>0</v>
      </c>
      <c r="X62" s="67">
        <f t="shared" si="111"/>
        <v>0</v>
      </c>
      <c r="Y62" s="32">
        <f t="shared" si="112"/>
        <v>0</v>
      </c>
      <c r="Z62" s="297">
        <f t="shared" si="106"/>
        <v>0</v>
      </c>
      <c r="AA62" s="297">
        <f t="shared" si="107"/>
        <v>0</v>
      </c>
      <c r="AB62" s="76">
        <f t="shared" si="108"/>
        <v>0</v>
      </c>
    </row>
    <row r="63" spans="1:28" s="16" customFormat="1" ht="19.2" customHeight="1">
      <c r="A63" s="251"/>
      <c r="B63" s="252"/>
      <c r="C63" s="253"/>
      <c r="D63" s="254"/>
      <c r="E63" s="39" t="s">
        <v>13</v>
      </c>
      <c r="F63" s="39"/>
      <c r="G63" s="169">
        <f t="shared" ref="G63:I63" si="157">IF(OR(G62="",G62=0),G61,G61-G62)</f>
        <v>-0.1</v>
      </c>
      <c r="H63" s="169">
        <f t="shared" si="157"/>
        <v>-0.15</v>
      </c>
      <c r="I63" s="248">
        <f t="shared" si="157"/>
        <v>-0.25</v>
      </c>
      <c r="J63" s="169">
        <f>IF(OR(J62="",J62=0),J61,J61-J62)</f>
        <v>0</v>
      </c>
      <c r="K63" s="169">
        <f t="shared" ref="K63:L63" si="158">IF(OR(K62="",K62=0),K61,K61-K62)</f>
        <v>0</v>
      </c>
      <c r="L63" s="248">
        <f t="shared" si="158"/>
        <v>0</v>
      </c>
      <c r="M63" s="169">
        <f t="shared" ref="M63:R63" si="159">M61-M62</f>
        <v>-0.02</v>
      </c>
      <c r="N63" s="169">
        <f t="shared" si="159"/>
        <v>-0.03</v>
      </c>
      <c r="O63" s="248">
        <f t="shared" si="159"/>
        <v>-0.05</v>
      </c>
      <c r="P63" s="169">
        <f t="shared" si="159"/>
        <v>-5.0000000000000001E-3</v>
      </c>
      <c r="Q63" s="169">
        <f t="shared" si="159"/>
        <v>-7.4999999999999997E-3</v>
      </c>
      <c r="R63" s="248">
        <f t="shared" si="159"/>
        <v>-1.2500000000000001E-2</v>
      </c>
      <c r="T63" s="269">
        <f>A106</f>
        <v>46286</v>
      </c>
      <c r="U63" s="280"/>
      <c r="V63" s="280"/>
      <c r="W63" s="288">
        <f t="shared" si="110"/>
        <v>0</v>
      </c>
      <c r="X63" s="67">
        <f t="shared" si="111"/>
        <v>0</v>
      </c>
      <c r="Y63" s="32">
        <f t="shared" si="112"/>
        <v>0</v>
      </c>
      <c r="Z63" s="297">
        <f t="shared" si="106"/>
        <v>0</v>
      </c>
      <c r="AA63" s="297">
        <f t="shared" si="107"/>
        <v>0</v>
      </c>
      <c r="AB63" s="76">
        <f t="shared" si="108"/>
        <v>0</v>
      </c>
    </row>
    <row r="64" spans="1:28" ht="16.8" customHeight="1">
      <c r="A64" s="14"/>
      <c r="E64" s="31" t="s">
        <v>11</v>
      </c>
      <c r="F64" s="31"/>
      <c r="G64" s="32">
        <f>G63</f>
        <v>-0.1</v>
      </c>
      <c r="H64" s="32">
        <f t="shared" ref="H64:R64" si="160">H63</f>
        <v>-0.15</v>
      </c>
      <c r="I64" s="240">
        <f t="shared" si="160"/>
        <v>-0.25</v>
      </c>
      <c r="J64" s="32">
        <f t="shared" si="160"/>
        <v>0</v>
      </c>
      <c r="K64" s="32">
        <f t="shared" si="160"/>
        <v>0</v>
      </c>
      <c r="L64" s="240">
        <f t="shared" si="160"/>
        <v>0</v>
      </c>
      <c r="M64" s="32">
        <f t="shared" si="160"/>
        <v>-0.02</v>
      </c>
      <c r="N64" s="32">
        <f t="shared" si="160"/>
        <v>-0.03</v>
      </c>
      <c r="O64" s="240">
        <f t="shared" si="160"/>
        <v>-0.05</v>
      </c>
      <c r="P64" s="32">
        <f t="shared" si="160"/>
        <v>-5.0000000000000001E-3</v>
      </c>
      <c r="Q64" s="32">
        <f t="shared" si="160"/>
        <v>-7.4999999999999997E-3</v>
      </c>
      <c r="R64" s="240">
        <f t="shared" si="160"/>
        <v>-1.2500000000000001E-2</v>
      </c>
      <c r="T64" s="269">
        <f>A111</f>
        <v>46287</v>
      </c>
      <c r="U64" s="280"/>
      <c r="V64" s="280"/>
      <c r="W64" s="288">
        <f t="shared" si="110"/>
        <v>0</v>
      </c>
      <c r="X64" s="67">
        <f t="shared" si="111"/>
        <v>0</v>
      </c>
      <c r="Y64" s="32">
        <f t="shared" si="112"/>
        <v>0</v>
      </c>
      <c r="Z64" s="297">
        <f t="shared" si="106"/>
        <v>0</v>
      </c>
      <c r="AA64" s="297">
        <f t="shared" si="107"/>
        <v>0</v>
      </c>
      <c r="AB64" s="76">
        <f t="shared" si="108"/>
        <v>0</v>
      </c>
    </row>
    <row r="65" spans="1:28" ht="16.2" customHeight="1">
      <c r="A65" s="13"/>
      <c r="B65" s="13"/>
      <c r="C65" s="13"/>
      <c r="D65" s="13"/>
      <c r="E65" s="31" t="s">
        <v>2</v>
      </c>
      <c r="F65" s="242"/>
      <c r="G65" s="58">
        <v>0</v>
      </c>
      <c r="H65" s="58">
        <v>0</v>
      </c>
      <c r="I65" s="240">
        <f t="shared" ref="I65:I66" si="161">H65+G65</f>
        <v>0</v>
      </c>
      <c r="J65" s="58">
        <v>0</v>
      </c>
      <c r="K65" s="58">
        <v>0</v>
      </c>
      <c r="L65" s="240">
        <f t="shared" ref="L65:L66" si="162">K65+J65</f>
        <v>0</v>
      </c>
      <c r="M65" s="59">
        <v>0</v>
      </c>
      <c r="N65" s="59">
        <v>0</v>
      </c>
      <c r="O65" s="241">
        <f t="shared" ref="O65:O66" si="163">N65+M65</f>
        <v>0</v>
      </c>
      <c r="P65" s="58">
        <v>0</v>
      </c>
      <c r="Q65" s="58">
        <v>0</v>
      </c>
      <c r="R65" s="240">
        <f t="shared" ref="R65:R66" si="164">Q65+P65</f>
        <v>0</v>
      </c>
      <c r="T65" s="269">
        <f>A116</f>
        <v>46288</v>
      </c>
      <c r="U65" s="280"/>
      <c r="V65" s="280"/>
      <c r="W65" s="288">
        <f t="shared" si="110"/>
        <v>0</v>
      </c>
      <c r="X65" s="67">
        <f t="shared" si="111"/>
        <v>0</v>
      </c>
      <c r="Y65" s="32">
        <f t="shared" si="112"/>
        <v>0</v>
      </c>
      <c r="Z65" s="297">
        <f t="shared" si="106"/>
        <v>0</v>
      </c>
      <c r="AA65" s="297">
        <f t="shared" si="107"/>
        <v>0</v>
      </c>
      <c r="AB65" s="76">
        <f t="shared" si="108"/>
        <v>0</v>
      </c>
    </row>
    <row r="66" spans="1:28" s="13" customFormat="1" ht="23.4" customHeight="1">
      <c r="A66" s="232">
        <v>46278</v>
      </c>
      <c r="B66" s="233">
        <v>0</v>
      </c>
      <c r="C66" s="233">
        <v>0</v>
      </c>
      <c r="D66" s="243">
        <f>B66+C66</f>
        <v>0</v>
      </c>
      <c r="E66" s="34" t="s">
        <v>17</v>
      </c>
      <c r="F66" s="244"/>
      <c r="G66" s="35">
        <f t="shared" ref="G66:H66" si="165">G64+G65</f>
        <v>-0.1</v>
      </c>
      <c r="H66" s="35">
        <f t="shared" si="165"/>
        <v>-0.15</v>
      </c>
      <c r="I66" s="240">
        <f t="shared" si="161"/>
        <v>-0.25</v>
      </c>
      <c r="J66" s="35">
        <f t="shared" ref="J66:K66" si="166">J64+J65</f>
        <v>0</v>
      </c>
      <c r="K66" s="35">
        <f t="shared" si="166"/>
        <v>0</v>
      </c>
      <c r="L66" s="240">
        <f t="shared" si="162"/>
        <v>0</v>
      </c>
      <c r="M66" s="37">
        <f t="shared" ref="M66:N66" si="167">M64+M65</f>
        <v>-0.02</v>
      </c>
      <c r="N66" s="37">
        <f t="shared" si="167"/>
        <v>-0.03</v>
      </c>
      <c r="O66" s="241">
        <f t="shared" si="163"/>
        <v>-0.05</v>
      </c>
      <c r="P66" s="35">
        <f t="shared" ref="P66:Q66" si="168">P64+P65</f>
        <v>-5.0000000000000001E-3</v>
      </c>
      <c r="Q66" s="35">
        <f t="shared" si="168"/>
        <v>-7.4999999999999997E-3</v>
      </c>
      <c r="R66" s="240">
        <f t="shared" si="164"/>
        <v>-1.2500000000000001E-2</v>
      </c>
      <c r="T66" s="269">
        <f>A121</f>
        <v>46289</v>
      </c>
      <c r="U66" s="280"/>
      <c r="V66" s="280"/>
      <c r="W66" s="288">
        <f t="shared" si="110"/>
        <v>0</v>
      </c>
      <c r="X66" s="67">
        <f t="shared" si="111"/>
        <v>0</v>
      </c>
      <c r="Y66" s="32">
        <f t="shared" si="112"/>
        <v>0</v>
      </c>
      <c r="Z66" s="297">
        <f t="shared" si="106"/>
        <v>0</v>
      </c>
      <c r="AA66" s="297">
        <f t="shared" si="107"/>
        <v>0</v>
      </c>
      <c r="AB66" s="76">
        <f t="shared" si="108"/>
        <v>0</v>
      </c>
    </row>
    <row r="67" spans="1:28" s="15" customFormat="1" ht="23.4" customHeight="1">
      <c r="A67" s="245"/>
      <c r="B67" s="246"/>
      <c r="C67" s="246"/>
      <c r="D67" s="247"/>
      <c r="E67" s="39" t="s">
        <v>12</v>
      </c>
      <c r="F67" s="234" t="s">
        <v>259</v>
      </c>
      <c r="G67" s="169">
        <f>IF($F67="RICE",B66*0.1,"")</f>
        <v>0</v>
      </c>
      <c r="H67" s="169">
        <f>IF($F67="RICE",C66*0.15,"")</f>
        <v>0</v>
      </c>
      <c r="I67" s="248">
        <f>IF($F67="RICE",G67+H67,"")</f>
        <v>0</v>
      </c>
      <c r="J67" s="169" t="str">
        <f>IF($F67="WHEAT",B66*0.1,"")</f>
        <v/>
      </c>
      <c r="K67" s="169" t="str">
        <f>IF($F67="WHEAT",C66*0.15,"")</f>
        <v/>
      </c>
      <c r="L67" s="248" t="str">
        <f>IF($F67="WHEAT",J67+K67,"")</f>
        <v/>
      </c>
      <c r="M67" s="227">
        <f>B66*0.02</f>
        <v>0</v>
      </c>
      <c r="N67" s="227">
        <f>C66*0.03</f>
        <v>0</v>
      </c>
      <c r="O67" s="249">
        <f>N67+M67</f>
        <v>0</v>
      </c>
      <c r="P67" s="169">
        <f>B66*0.005</f>
        <v>0</v>
      </c>
      <c r="Q67" s="250">
        <f>C66*0.0075</f>
        <v>0</v>
      </c>
      <c r="R67" s="248">
        <f>Q67+P67</f>
        <v>0</v>
      </c>
      <c r="T67" s="269">
        <f>A126</f>
        <v>46290</v>
      </c>
      <c r="U67" s="278"/>
      <c r="V67" s="278"/>
      <c r="W67" s="288">
        <f t="shared" si="110"/>
        <v>0</v>
      </c>
      <c r="X67" s="67">
        <f t="shared" si="111"/>
        <v>0</v>
      </c>
      <c r="Y67" s="32">
        <f t="shared" si="112"/>
        <v>0</v>
      </c>
      <c r="Z67" s="297">
        <f t="shared" si="106"/>
        <v>0</v>
      </c>
      <c r="AA67" s="297">
        <f t="shared" si="107"/>
        <v>0</v>
      </c>
      <c r="AB67" s="76">
        <f t="shared" si="108"/>
        <v>0</v>
      </c>
    </row>
    <row r="68" spans="1:28" s="16" customFormat="1" ht="19.2" customHeight="1">
      <c r="A68" s="251"/>
      <c r="B68" s="252"/>
      <c r="C68" s="253"/>
      <c r="D68" s="254"/>
      <c r="E68" s="39" t="s">
        <v>13</v>
      </c>
      <c r="F68" s="39"/>
      <c r="G68" s="169">
        <f t="shared" ref="G68:I68" si="169">IF(OR(G67="",G67=0),G66,G66-G67)</f>
        <v>-0.1</v>
      </c>
      <c r="H68" s="169">
        <f t="shared" si="169"/>
        <v>-0.15</v>
      </c>
      <c r="I68" s="248">
        <f t="shared" si="169"/>
        <v>-0.25</v>
      </c>
      <c r="J68" s="169">
        <f>IF(OR(J67="",J67=0),J66,J66-J67)</f>
        <v>0</v>
      </c>
      <c r="K68" s="169">
        <f t="shared" ref="K68:L68" si="170">IF(OR(K67="",K67=0),K66,K66-K67)</f>
        <v>0</v>
      </c>
      <c r="L68" s="248">
        <f t="shared" si="170"/>
        <v>0</v>
      </c>
      <c r="M68" s="169">
        <f t="shared" ref="M68:R68" si="171">M66-M67</f>
        <v>-0.02</v>
      </c>
      <c r="N68" s="169">
        <f t="shared" si="171"/>
        <v>-0.03</v>
      </c>
      <c r="O68" s="248">
        <f t="shared" si="171"/>
        <v>-0.05</v>
      </c>
      <c r="P68" s="169">
        <f t="shared" si="171"/>
        <v>-5.0000000000000001E-3</v>
      </c>
      <c r="Q68" s="169">
        <f t="shared" si="171"/>
        <v>-7.4999999999999997E-3</v>
      </c>
      <c r="R68" s="248">
        <f t="shared" si="171"/>
        <v>-1.2500000000000001E-2</v>
      </c>
      <c r="T68" s="269">
        <f>A131</f>
        <v>46291</v>
      </c>
      <c r="U68" s="280"/>
      <c r="V68" s="280"/>
      <c r="W68" s="288">
        <f t="shared" si="110"/>
        <v>0</v>
      </c>
      <c r="X68" s="67">
        <f t="shared" si="111"/>
        <v>0</v>
      </c>
      <c r="Y68" s="32">
        <f t="shared" si="112"/>
        <v>0</v>
      </c>
      <c r="Z68" s="297">
        <f t="shared" si="106"/>
        <v>0</v>
      </c>
      <c r="AA68" s="297">
        <f t="shared" si="107"/>
        <v>0</v>
      </c>
      <c r="AB68" s="76">
        <f t="shared" si="108"/>
        <v>0</v>
      </c>
    </row>
    <row r="69" spans="1:28" ht="16.8" customHeight="1">
      <c r="A69" s="14"/>
      <c r="E69" s="31" t="s">
        <v>11</v>
      </c>
      <c r="F69" s="31"/>
      <c r="G69" s="32">
        <f>G68</f>
        <v>-0.1</v>
      </c>
      <c r="H69" s="32">
        <f t="shared" ref="H69:R69" si="172">H68</f>
        <v>-0.15</v>
      </c>
      <c r="I69" s="240">
        <f t="shared" si="172"/>
        <v>-0.25</v>
      </c>
      <c r="J69" s="32">
        <f t="shared" si="172"/>
        <v>0</v>
      </c>
      <c r="K69" s="32">
        <f t="shared" si="172"/>
        <v>0</v>
      </c>
      <c r="L69" s="240">
        <f t="shared" si="172"/>
        <v>0</v>
      </c>
      <c r="M69" s="32">
        <f t="shared" si="172"/>
        <v>-0.02</v>
      </c>
      <c r="N69" s="32">
        <f t="shared" si="172"/>
        <v>-0.03</v>
      </c>
      <c r="O69" s="240">
        <f t="shared" si="172"/>
        <v>-0.05</v>
      </c>
      <c r="P69" s="32">
        <f t="shared" si="172"/>
        <v>-5.0000000000000001E-3</v>
      </c>
      <c r="Q69" s="32">
        <f t="shared" si="172"/>
        <v>-7.4999999999999997E-3</v>
      </c>
      <c r="R69" s="240">
        <f t="shared" si="172"/>
        <v>-1.2500000000000001E-2</v>
      </c>
      <c r="T69" s="269">
        <f>A136</f>
        <v>46292</v>
      </c>
      <c r="U69" s="280"/>
      <c r="V69" s="280"/>
      <c r="W69" s="288">
        <f t="shared" si="110"/>
        <v>0</v>
      </c>
      <c r="X69" s="67">
        <f t="shared" si="111"/>
        <v>0</v>
      </c>
      <c r="Y69" s="32">
        <f t="shared" si="112"/>
        <v>0</v>
      </c>
      <c r="Z69" s="297">
        <f t="shared" si="106"/>
        <v>0</v>
      </c>
      <c r="AA69" s="297">
        <f t="shared" si="107"/>
        <v>0</v>
      </c>
      <c r="AB69" s="76">
        <f t="shared" si="108"/>
        <v>0</v>
      </c>
    </row>
    <row r="70" spans="1:28" ht="16.2" customHeight="1">
      <c r="A70" s="13"/>
      <c r="B70" s="13"/>
      <c r="C70" s="13"/>
      <c r="D70" s="13"/>
      <c r="E70" s="31" t="s">
        <v>2</v>
      </c>
      <c r="F70" s="242"/>
      <c r="G70" s="58">
        <v>0</v>
      </c>
      <c r="H70" s="58">
        <v>0</v>
      </c>
      <c r="I70" s="240">
        <f t="shared" ref="I70:I71" si="173">H70+G70</f>
        <v>0</v>
      </c>
      <c r="J70" s="58">
        <v>0</v>
      </c>
      <c r="K70" s="58">
        <v>0</v>
      </c>
      <c r="L70" s="240">
        <f t="shared" ref="L70:L71" si="174">K70+J70</f>
        <v>0</v>
      </c>
      <c r="M70" s="59">
        <v>0</v>
      </c>
      <c r="N70" s="59">
        <v>0</v>
      </c>
      <c r="O70" s="241">
        <f t="shared" ref="O70:O71" si="175">N70+M70</f>
        <v>0</v>
      </c>
      <c r="P70" s="58">
        <v>0</v>
      </c>
      <c r="Q70" s="58">
        <v>0</v>
      </c>
      <c r="R70" s="240">
        <f t="shared" ref="R70:R71" si="176">Q70+P70</f>
        <v>0</v>
      </c>
      <c r="T70" s="269">
        <f>A141</f>
        <v>46293</v>
      </c>
      <c r="U70" s="280"/>
      <c r="V70" s="280"/>
      <c r="W70" s="288">
        <f t="shared" si="110"/>
        <v>0</v>
      </c>
      <c r="X70" s="67">
        <f t="shared" si="111"/>
        <v>0</v>
      </c>
      <c r="Y70" s="32">
        <f t="shared" si="112"/>
        <v>0</v>
      </c>
      <c r="Z70" s="297">
        <f t="shared" si="106"/>
        <v>0</v>
      </c>
      <c r="AA70" s="297">
        <f t="shared" si="107"/>
        <v>0</v>
      </c>
      <c r="AB70" s="76">
        <f t="shared" si="108"/>
        <v>0</v>
      </c>
    </row>
    <row r="71" spans="1:28" s="13" customFormat="1" ht="23.4" customHeight="1">
      <c r="A71" s="232">
        <v>46279</v>
      </c>
      <c r="B71" s="233">
        <v>0</v>
      </c>
      <c r="C71" s="233">
        <v>0</v>
      </c>
      <c r="D71" s="243">
        <f>B71+C71</f>
        <v>0</v>
      </c>
      <c r="E71" s="34" t="s">
        <v>17</v>
      </c>
      <c r="F71" s="244"/>
      <c r="G71" s="35">
        <f t="shared" ref="G71:H71" si="177">G69+G70</f>
        <v>-0.1</v>
      </c>
      <c r="H71" s="35">
        <f t="shared" si="177"/>
        <v>-0.15</v>
      </c>
      <c r="I71" s="240">
        <f t="shared" si="173"/>
        <v>-0.25</v>
      </c>
      <c r="J71" s="35">
        <f t="shared" ref="J71:K71" si="178">J69+J70</f>
        <v>0</v>
      </c>
      <c r="K71" s="35">
        <f t="shared" si="178"/>
        <v>0</v>
      </c>
      <c r="L71" s="240">
        <f t="shared" si="174"/>
        <v>0</v>
      </c>
      <c r="M71" s="37">
        <f t="shared" ref="M71:N71" si="179">M69+M70</f>
        <v>-0.02</v>
      </c>
      <c r="N71" s="37">
        <f t="shared" si="179"/>
        <v>-0.03</v>
      </c>
      <c r="O71" s="241">
        <f t="shared" si="175"/>
        <v>-0.05</v>
      </c>
      <c r="P71" s="35">
        <f t="shared" ref="P71:Q71" si="180">P69+P70</f>
        <v>-5.0000000000000001E-3</v>
      </c>
      <c r="Q71" s="35">
        <f t="shared" si="180"/>
        <v>-7.4999999999999997E-3</v>
      </c>
      <c r="R71" s="240">
        <f t="shared" si="176"/>
        <v>-1.2500000000000001E-2</v>
      </c>
      <c r="T71" s="269">
        <f>A146</f>
        <v>46294</v>
      </c>
      <c r="U71" s="280"/>
      <c r="V71" s="280"/>
      <c r="W71" s="288">
        <f t="shared" si="110"/>
        <v>0</v>
      </c>
      <c r="X71" s="67">
        <f t="shared" si="111"/>
        <v>0</v>
      </c>
      <c r="Y71" s="32">
        <f t="shared" si="112"/>
        <v>0</v>
      </c>
      <c r="Z71" s="297">
        <f t="shared" si="106"/>
        <v>0</v>
      </c>
      <c r="AA71" s="297">
        <f t="shared" si="107"/>
        <v>0</v>
      </c>
      <c r="AB71" s="76">
        <f t="shared" si="108"/>
        <v>0</v>
      </c>
    </row>
    <row r="72" spans="1:28" s="15" customFormat="1" ht="23.4" customHeight="1">
      <c r="A72" s="245"/>
      <c r="B72" s="246"/>
      <c r="C72" s="246"/>
      <c r="D72" s="247"/>
      <c r="E72" s="39" t="s">
        <v>12</v>
      </c>
      <c r="F72" s="234" t="s">
        <v>259</v>
      </c>
      <c r="G72" s="169">
        <f>IF($F72="RICE",B71*0.1,"")</f>
        <v>0</v>
      </c>
      <c r="H72" s="169">
        <f>IF($F72="RICE",C71*0.15,"")</f>
        <v>0</v>
      </c>
      <c r="I72" s="248">
        <f>IF($F72="RICE",G72+H72,"")</f>
        <v>0</v>
      </c>
      <c r="J72" s="169" t="str">
        <f>IF($F72="WHEAT",B71*0.1,"")</f>
        <v/>
      </c>
      <c r="K72" s="169" t="str">
        <f>IF($F72="WHEAT",C71*0.15,"")</f>
        <v/>
      </c>
      <c r="L72" s="248" t="str">
        <f>IF($F72="WHEAT",J72+K72,"")</f>
        <v/>
      </c>
      <c r="M72" s="227">
        <f>B71*0.02</f>
        <v>0</v>
      </c>
      <c r="N72" s="227">
        <f>C71*0.03</f>
        <v>0</v>
      </c>
      <c r="O72" s="249">
        <f>N72+M72</f>
        <v>0</v>
      </c>
      <c r="P72" s="169">
        <f>B71*0.005</f>
        <v>0</v>
      </c>
      <c r="Q72" s="250">
        <f>C71*0.0075</f>
        <v>0</v>
      </c>
      <c r="R72" s="248">
        <f>Q72+P72</f>
        <v>0</v>
      </c>
      <c r="T72" s="269">
        <f>A151</f>
        <v>46295</v>
      </c>
      <c r="U72" s="278"/>
      <c r="V72" s="278"/>
      <c r="W72" s="288">
        <f t="shared" si="110"/>
        <v>0</v>
      </c>
      <c r="X72" s="67">
        <f t="shared" si="111"/>
        <v>0</v>
      </c>
      <c r="Y72" s="32">
        <f t="shared" si="112"/>
        <v>0</v>
      </c>
      <c r="Z72" s="297">
        <f t="shared" si="106"/>
        <v>0</v>
      </c>
      <c r="AA72" s="297">
        <f t="shared" si="107"/>
        <v>0</v>
      </c>
      <c r="AB72" s="76">
        <f t="shared" si="108"/>
        <v>0</v>
      </c>
    </row>
    <row r="73" spans="1:28" s="16" customFormat="1" ht="19.2" customHeight="1">
      <c r="A73" s="251"/>
      <c r="B73" s="252"/>
      <c r="C73" s="253"/>
      <c r="D73" s="254"/>
      <c r="E73" s="39" t="s">
        <v>13</v>
      </c>
      <c r="F73" s="39"/>
      <c r="G73" s="169">
        <f t="shared" ref="G73:I73" si="181">IF(OR(G72="",G72=0),G71,G71-G72)</f>
        <v>-0.1</v>
      </c>
      <c r="H73" s="169">
        <f t="shared" si="181"/>
        <v>-0.15</v>
      </c>
      <c r="I73" s="248">
        <f t="shared" si="181"/>
        <v>-0.25</v>
      </c>
      <c r="J73" s="169">
        <f>IF(OR(J72="",J72=0),J71,J71-J72)</f>
        <v>0</v>
      </c>
      <c r="K73" s="169">
        <f t="shared" ref="K73:L73" si="182">IF(OR(K72="",K72=0),K71,K71-K72)</f>
        <v>0</v>
      </c>
      <c r="L73" s="248">
        <f t="shared" si="182"/>
        <v>0</v>
      </c>
      <c r="M73" s="169">
        <f t="shared" ref="M73:R73" si="183">M71-M72</f>
        <v>-0.02</v>
      </c>
      <c r="N73" s="169">
        <f t="shared" si="183"/>
        <v>-0.03</v>
      </c>
      <c r="O73" s="248">
        <f t="shared" si="183"/>
        <v>-0.05</v>
      </c>
      <c r="P73" s="169">
        <f t="shared" si="183"/>
        <v>-5.0000000000000001E-3</v>
      </c>
      <c r="Q73" s="169">
        <f t="shared" si="183"/>
        <v>-7.4999999999999997E-3</v>
      </c>
      <c r="R73" s="248">
        <f t="shared" si="183"/>
        <v>-1.2500000000000001E-2</v>
      </c>
      <c r="T73" s="269">
        <f>A156</f>
        <v>0</v>
      </c>
      <c r="U73" s="280"/>
      <c r="V73" s="280"/>
      <c r="W73" s="288">
        <f t="shared" si="110"/>
        <v>0</v>
      </c>
      <c r="X73" s="67">
        <f t="shared" si="111"/>
        <v>0</v>
      </c>
      <c r="Y73" s="32">
        <f t="shared" si="112"/>
        <v>0</v>
      </c>
      <c r="Z73" s="297">
        <f t="shared" si="106"/>
        <v>0</v>
      </c>
      <c r="AA73" s="297">
        <f t="shared" si="107"/>
        <v>0</v>
      </c>
      <c r="AB73" s="76">
        <f t="shared" si="108"/>
        <v>0</v>
      </c>
    </row>
    <row r="74" spans="1:28" ht="16.8" customHeight="1">
      <c r="A74" s="14"/>
      <c r="E74" s="31" t="s">
        <v>11</v>
      </c>
      <c r="F74" s="31"/>
      <c r="G74" s="32">
        <f>G73</f>
        <v>-0.1</v>
      </c>
      <c r="H74" s="32">
        <f t="shared" ref="H74:R74" si="184">H73</f>
        <v>-0.15</v>
      </c>
      <c r="I74" s="240">
        <f t="shared" si="184"/>
        <v>-0.25</v>
      </c>
      <c r="J74" s="32">
        <f t="shared" si="184"/>
        <v>0</v>
      </c>
      <c r="K74" s="32">
        <f t="shared" si="184"/>
        <v>0</v>
      </c>
      <c r="L74" s="240">
        <f t="shared" si="184"/>
        <v>0</v>
      </c>
      <c r="M74" s="32">
        <f t="shared" si="184"/>
        <v>-0.02</v>
      </c>
      <c r="N74" s="32">
        <f t="shared" si="184"/>
        <v>-0.03</v>
      </c>
      <c r="O74" s="240">
        <f t="shared" si="184"/>
        <v>-0.05</v>
      </c>
      <c r="P74" s="32">
        <f t="shared" si="184"/>
        <v>-5.0000000000000001E-3</v>
      </c>
      <c r="Q74" s="32">
        <f t="shared" si="184"/>
        <v>-7.4999999999999997E-3</v>
      </c>
      <c r="R74" s="240">
        <f t="shared" si="184"/>
        <v>-1.2500000000000001E-2</v>
      </c>
      <c r="T74" s="299" t="s">
        <v>56</v>
      </c>
      <c r="U74" s="308">
        <f t="shared" ref="U74:W74" si="185">SUM(U43:U73)</f>
        <v>2</v>
      </c>
      <c r="V74" s="308">
        <f t="shared" si="185"/>
        <v>0</v>
      </c>
      <c r="W74" s="308">
        <f t="shared" si="185"/>
        <v>2</v>
      </c>
      <c r="X74" s="299">
        <f t="shared" ref="X74" si="186">SUM(X43:X73)</f>
        <v>3.5999999999999997E-2</v>
      </c>
      <c r="Y74" s="292">
        <f t="shared" si="112"/>
        <v>0.01</v>
      </c>
      <c r="Z74" s="300">
        <f>SUM(Z43:Z73)</f>
        <v>0.64</v>
      </c>
      <c r="AA74" s="300">
        <f>SUM(AA43:AA73)</f>
        <v>0.24</v>
      </c>
      <c r="AB74" s="300">
        <f>SUM(AB43:AB73)</f>
        <v>0.3</v>
      </c>
    </row>
    <row r="75" spans="1:28" ht="16.2" customHeight="1">
      <c r="A75" s="13"/>
      <c r="B75" s="13"/>
      <c r="C75" s="13"/>
      <c r="D75" s="13"/>
      <c r="E75" s="31" t="s">
        <v>2</v>
      </c>
      <c r="F75" s="242"/>
      <c r="G75" s="58">
        <v>0</v>
      </c>
      <c r="H75" s="58">
        <v>0</v>
      </c>
      <c r="I75" s="240">
        <f t="shared" ref="I75:I76" si="187">H75+G75</f>
        <v>0</v>
      </c>
      <c r="J75" s="58">
        <v>0</v>
      </c>
      <c r="K75" s="58">
        <v>0</v>
      </c>
      <c r="L75" s="240">
        <f t="shared" ref="L75:L76" si="188">K75+J75</f>
        <v>0</v>
      </c>
      <c r="M75" s="59">
        <v>0</v>
      </c>
      <c r="N75" s="59">
        <v>0</v>
      </c>
      <c r="O75" s="241">
        <f t="shared" ref="O75:O76" si="189">N75+M75</f>
        <v>0</v>
      </c>
      <c r="P75" s="58">
        <v>0</v>
      </c>
      <c r="Q75" s="58">
        <v>0</v>
      </c>
      <c r="R75" s="240">
        <f t="shared" ref="R75:R76" si="190">Q75+P75</f>
        <v>0</v>
      </c>
      <c r="T75" s="16"/>
      <c r="U75" s="16"/>
      <c r="V75" s="541" t="s">
        <v>282</v>
      </c>
      <c r="W75" s="539"/>
      <c r="X75" s="539"/>
      <c r="Y75" s="539"/>
    </row>
    <row r="76" spans="1:28" s="13" customFormat="1" ht="28.2" customHeight="1">
      <c r="A76" s="232">
        <v>46280</v>
      </c>
      <c r="B76" s="233">
        <v>0</v>
      </c>
      <c r="C76" s="233">
        <v>0</v>
      </c>
      <c r="D76" s="243">
        <f>B76+C76</f>
        <v>0</v>
      </c>
      <c r="E76" s="34" t="s">
        <v>17</v>
      </c>
      <c r="F76" s="244"/>
      <c r="G76" s="35">
        <f t="shared" ref="G76:H76" si="191">G74+G75</f>
        <v>-0.1</v>
      </c>
      <c r="H76" s="35">
        <f t="shared" si="191"/>
        <v>-0.15</v>
      </c>
      <c r="I76" s="240">
        <f t="shared" si="187"/>
        <v>-0.25</v>
      </c>
      <c r="J76" s="35">
        <f t="shared" ref="J76:K76" si="192">J74+J75</f>
        <v>0</v>
      </c>
      <c r="K76" s="35">
        <f t="shared" si="192"/>
        <v>0</v>
      </c>
      <c r="L76" s="240">
        <f t="shared" si="188"/>
        <v>0</v>
      </c>
      <c r="M76" s="37">
        <f t="shared" ref="M76:N76" si="193">M74+M75</f>
        <v>-0.02</v>
      </c>
      <c r="N76" s="37">
        <f t="shared" si="193"/>
        <v>-0.03</v>
      </c>
      <c r="O76" s="241">
        <f t="shared" si="189"/>
        <v>-0.05</v>
      </c>
      <c r="P76" s="35">
        <f t="shared" ref="P76:Q76" si="194">P74+P75</f>
        <v>-5.0000000000000001E-3</v>
      </c>
      <c r="Q76" s="35">
        <f t="shared" si="194"/>
        <v>-7.4999999999999997E-3</v>
      </c>
      <c r="R76" s="240">
        <f t="shared" si="190"/>
        <v>-1.2500000000000001E-2</v>
      </c>
      <c r="W76" s="539">
        <f>Z74+AA74+AB74</f>
        <v>1.18</v>
      </c>
      <c r="X76" s="540" t="s">
        <v>226</v>
      </c>
      <c r="Y76" s="540"/>
      <c r="Z76" s="18"/>
      <c r="AA76" s="18"/>
      <c r="AB76" s="18"/>
    </row>
    <row r="77" spans="1:28" s="15" customFormat="1" ht="23.4" customHeight="1">
      <c r="A77" s="245"/>
      <c r="B77" s="246"/>
      <c r="C77" s="246"/>
      <c r="D77" s="247"/>
      <c r="E77" s="39" t="s">
        <v>12</v>
      </c>
      <c r="F77" s="234" t="s">
        <v>259</v>
      </c>
      <c r="G77" s="169">
        <f>IF($F77="RICE",B76*0.1,"")</f>
        <v>0</v>
      </c>
      <c r="H77" s="169">
        <f>IF($F77="RICE",C76*0.15,"")</f>
        <v>0</v>
      </c>
      <c r="I77" s="248">
        <f>IF($F77="RICE",G77+H77,"")</f>
        <v>0</v>
      </c>
      <c r="J77" s="169" t="str">
        <f>IF($F77="WHEAT",B76*0.1,"")</f>
        <v/>
      </c>
      <c r="K77" s="169" t="str">
        <f>IF($F77="WHEAT",C76*0.15,"")</f>
        <v/>
      </c>
      <c r="L77" s="248" t="str">
        <f>IF($F77="WHEAT",J77+K77,"")</f>
        <v/>
      </c>
      <c r="M77" s="227">
        <f>B76*0.02</f>
        <v>0</v>
      </c>
      <c r="N77" s="227">
        <f>C76*0.03</f>
        <v>0</v>
      </c>
      <c r="O77" s="249">
        <f>N77+M77</f>
        <v>0</v>
      </c>
      <c r="P77" s="169">
        <f>B76*0.005</f>
        <v>0</v>
      </c>
      <c r="Q77" s="250">
        <f>C76*0.0075</f>
        <v>0</v>
      </c>
      <c r="R77" s="248">
        <f>Q77+P77</f>
        <v>0</v>
      </c>
      <c r="T77" s="16"/>
      <c r="U77" s="16"/>
      <c r="W77" s="539"/>
      <c r="X77" s="540"/>
      <c r="Y77" s="540"/>
      <c r="Z77" s="43"/>
      <c r="AA77" s="43"/>
      <c r="AB77" s="44"/>
    </row>
    <row r="78" spans="1:28" s="16" customFormat="1" ht="19.2" customHeight="1">
      <c r="A78" s="251"/>
      <c r="B78" s="252"/>
      <c r="C78" s="253"/>
      <c r="D78" s="254"/>
      <c r="E78" s="39" t="s">
        <v>13</v>
      </c>
      <c r="F78" s="39"/>
      <c r="G78" s="169">
        <f t="shared" ref="G78:I78" si="195">IF(OR(G77="",G77=0),G76,G76-G77)</f>
        <v>-0.1</v>
      </c>
      <c r="H78" s="169">
        <f t="shared" si="195"/>
        <v>-0.15</v>
      </c>
      <c r="I78" s="248">
        <f t="shared" si="195"/>
        <v>-0.25</v>
      </c>
      <c r="J78" s="169">
        <f>IF(OR(J77="",J77=0),J76,J76-J77)</f>
        <v>0</v>
      </c>
      <c r="K78" s="169">
        <f t="shared" ref="K78:L78" si="196">IF(OR(K77="",K77=0),K76,K76-K77)</f>
        <v>0</v>
      </c>
      <c r="L78" s="248">
        <f t="shared" si="196"/>
        <v>0</v>
      </c>
      <c r="M78" s="169">
        <f t="shared" ref="M78:R78" si="197">M76-M77</f>
        <v>-0.02</v>
      </c>
      <c r="N78" s="169">
        <f t="shared" si="197"/>
        <v>-0.03</v>
      </c>
      <c r="O78" s="248">
        <f t="shared" si="197"/>
        <v>-0.05</v>
      </c>
      <c r="P78" s="169">
        <f t="shared" si="197"/>
        <v>-5.0000000000000001E-3</v>
      </c>
      <c r="Q78" s="169">
        <f t="shared" si="197"/>
        <v>-7.4999999999999997E-3</v>
      </c>
      <c r="R78" s="248">
        <f t="shared" si="197"/>
        <v>-1.2500000000000001E-2</v>
      </c>
      <c r="W78" s="539">
        <f>Z74+AA74</f>
        <v>0.88</v>
      </c>
      <c r="X78" s="540" t="s">
        <v>227</v>
      </c>
      <c r="Y78" s="540"/>
      <c r="AA78" s="43"/>
      <c r="AB78" s="43"/>
    </row>
    <row r="79" spans="1:28" ht="16.8" customHeight="1">
      <c r="A79" s="14"/>
      <c r="E79" s="31" t="s">
        <v>11</v>
      </c>
      <c r="F79" s="31"/>
      <c r="G79" s="32">
        <f>G78</f>
        <v>-0.1</v>
      </c>
      <c r="H79" s="32">
        <f t="shared" ref="H79:R79" si="198">H78</f>
        <v>-0.15</v>
      </c>
      <c r="I79" s="240">
        <f t="shared" si="198"/>
        <v>-0.25</v>
      </c>
      <c r="J79" s="32">
        <f t="shared" si="198"/>
        <v>0</v>
      </c>
      <c r="K79" s="32">
        <f t="shared" si="198"/>
        <v>0</v>
      </c>
      <c r="L79" s="240">
        <f t="shared" si="198"/>
        <v>0</v>
      </c>
      <c r="M79" s="32">
        <f t="shared" si="198"/>
        <v>-0.02</v>
      </c>
      <c r="N79" s="32">
        <f t="shared" si="198"/>
        <v>-0.03</v>
      </c>
      <c r="O79" s="240">
        <f t="shared" si="198"/>
        <v>-0.05</v>
      </c>
      <c r="P79" s="32">
        <f t="shared" si="198"/>
        <v>-5.0000000000000001E-3</v>
      </c>
      <c r="Q79" s="32">
        <f t="shared" si="198"/>
        <v>-7.4999999999999997E-3</v>
      </c>
      <c r="R79" s="240">
        <f t="shared" si="198"/>
        <v>-1.2500000000000001E-2</v>
      </c>
      <c r="T79" s="17"/>
      <c r="U79" s="18"/>
      <c r="W79" s="539"/>
      <c r="X79" s="540"/>
      <c r="Y79" s="540"/>
      <c r="AA79" s="14"/>
      <c r="AB79" s="14"/>
    </row>
    <row r="80" spans="1:28" ht="16.2" customHeight="1">
      <c r="A80" s="13"/>
      <c r="B80" s="13"/>
      <c r="C80" s="13"/>
      <c r="D80" s="13"/>
      <c r="E80" s="31" t="s">
        <v>2</v>
      </c>
      <c r="F80" s="242"/>
      <c r="G80" s="58">
        <v>0</v>
      </c>
      <c r="H80" s="58">
        <v>0</v>
      </c>
      <c r="I80" s="240">
        <f t="shared" ref="I80:I81" si="199">H80+G80</f>
        <v>0</v>
      </c>
      <c r="J80" s="58">
        <v>0</v>
      </c>
      <c r="K80" s="58">
        <v>0</v>
      </c>
      <c r="L80" s="240">
        <f t="shared" ref="L80:L81" si="200">K80+J80</f>
        <v>0</v>
      </c>
      <c r="M80" s="59">
        <v>0</v>
      </c>
      <c r="N80" s="59">
        <v>0</v>
      </c>
      <c r="O80" s="241">
        <f t="shared" ref="O80:O81" si="201">N80+M80</f>
        <v>0</v>
      </c>
      <c r="P80" s="58">
        <v>0</v>
      </c>
      <c r="Q80" s="58">
        <v>0</v>
      </c>
      <c r="R80" s="240">
        <f t="shared" ref="R80:R81" si="202">Q80+P80</f>
        <v>0</v>
      </c>
      <c r="T80" s="18"/>
      <c r="U80" s="14"/>
      <c r="V80" s="14"/>
      <c r="AA80" s="14"/>
      <c r="AB80" s="14"/>
    </row>
    <row r="81" spans="1:28" s="13" customFormat="1" ht="28.2" customHeight="1">
      <c r="A81" s="232">
        <v>46281</v>
      </c>
      <c r="B81" s="233">
        <v>0</v>
      </c>
      <c r="C81" s="233">
        <v>0</v>
      </c>
      <c r="D81" s="243">
        <f>B81+C81</f>
        <v>0</v>
      </c>
      <c r="E81" s="34" t="s">
        <v>17</v>
      </c>
      <c r="F81" s="244"/>
      <c r="G81" s="35">
        <f t="shared" ref="G81:H81" si="203">G79+G80</f>
        <v>-0.1</v>
      </c>
      <c r="H81" s="35">
        <f t="shared" si="203"/>
        <v>-0.15</v>
      </c>
      <c r="I81" s="240">
        <f t="shared" si="199"/>
        <v>-0.25</v>
      </c>
      <c r="J81" s="35">
        <f t="shared" ref="J81:K81" si="204">J79+J80</f>
        <v>0</v>
      </c>
      <c r="K81" s="35">
        <f t="shared" si="204"/>
        <v>0</v>
      </c>
      <c r="L81" s="240">
        <f t="shared" si="200"/>
        <v>0</v>
      </c>
      <c r="M81" s="37">
        <f t="shared" ref="M81:N81" si="205">M79+M80</f>
        <v>-0.02</v>
      </c>
      <c r="N81" s="37">
        <f t="shared" si="205"/>
        <v>-0.03</v>
      </c>
      <c r="O81" s="241">
        <f t="shared" si="201"/>
        <v>-0.05</v>
      </c>
      <c r="P81" s="35">
        <f t="shared" ref="P81:Q81" si="206">P79+P80</f>
        <v>-5.0000000000000001E-3</v>
      </c>
      <c r="Q81" s="35">
        <f t="shared" si="206"/>
        <v>-7.4999999999999997E-3</v>
      </c>
      <c r="R81" s="240">
        <f t="shared" si="202"/>
        <v>-1.2500000000000001E-2</v>
      </c>
      <c r="T81" s="18"/>
    </row>
    <row r="82" spans="1:28" s="15" customFormat="1" ht="23.4" customHeight="1">
      <c r="A82" s="245"/>
      <c r="B82" s="246"/>
      <c r="C82" s="246"/>
      <c r="D82" s="247"/>
      <c r="E82" s="39" t="s">
        <v>12</v>
      </c>
      <c r="F82" s="234" t="s">
        <v>259</v>
      </c>
      <c r="G82" s="169">
        <f>IF($F82="RICE",B81*0.1,"")</f>
        <v>0</v>
      </c>
      <c r="H82" s="169">
        <f>IF($F82="RICE",C81*0.15,"")</f>
        <v>0</v>
      </c>
      <c r="I82" s="248">
        <f>IF($F82="RICE",G82+H82,"")</f>
        <v>0</v>
      </c>
      <c r="J82" s="169" t="str">
        <f>IF($F82="WHEAT",B81*0.1,"")</f>
        <v/>
      </c>
      <c r="K82" s="169" t="str">
        <f>IF($F82="WHEAT",C81*0.15,"")</f>
        <v/>
      </c>
      <c r="L82" s="248" t="str">
        <f>IF($F82="WHEAT",J82+K82,"")</f>
        <v/>
      </c>
      <c r="M82" s="227">
        <f>B81*0.02</f>
        <v>0</v>
      </c>
      <c r="N82" s="227">
        <f>C81*0.03</f>
        <v>0</v>
      </c>
      <c r="O82" s="249">
        <f>N82+M82</f>
        <v>0</v>
      </c>
      <c r="P82" s="169">
        <f>B81*0.005</f>
        <v>0</v>
      </c>
      <c r="Q82" s="250">
        <f>C81*0.0075</f>
        <v>0</v>
      </c>
      <c r="R82" s="248">
        <f>Q82+P82</f>
        <v>0</v>
      </c>
      <c r="T82" s="42"/>
      <c r="U82" s="43"/>
      <c r="V82" s="44"/>
    </row>
    <row r="83" spans="1:28" s="16" customFormat="1" ht="19.2" customHeight="1">
      <c r="A83" s="251"/>
      <c r="B83" s="252"/>
      <c r="C83" s="253"/>
      <c r="D83" s="254"/>
      <c r="E83" s="39" t="s">
        <v>13</v>
      </c>
      <c r="F83" s="39"/>
      <c r="G83" s="169">
        <f t="shared" ref="G83:I83" si="207">IF(OR(G82="",G82=0),G81,G81-G82)</f>
        <v>-0.1</v>
      </c>
      <c r="H83" s="169">
        <f t="shared" si="207"/>
        <v>-0.15</v>
      </c>
      <c r="I83" s="248">
        <f t="shared" si="207"/>
        <v>-0.25</v>
      </c>
      <c r="J83" s="169">
        <f>IF(OR(J82="",J82=0),J81,J81-J82)</f>
        <v>0</v>
      </c>
      <c r="K83" s="169">
        <f t="shared" ref="K83:L83" si="208">IF(OR(K82="",K82=0),K81,K81-K82)</f>
        <v>0</v>
      </c>
      <c r="L83" s="248">
        <f t="shared" si="208"/>
        <v>0</v>
      </c>
      <c r="M83" s="169">
        <f t="shared" ref="M83:R83" si="209">M81-M82</f>
        <v>-0.02</v>
      </c>
      <c r="N83" s="169">
        <f t="shared" si="209"/>
        <v>-0.03</v>
      </c>
      <c r="O83" s="248">
        <f t="shared" si="209"/>
        <v>-0.05</v>
      </c>
      <c r="P83" s="169">
        <f t="shared" si="209"/>
        <v>-5.0000000000000001E-3</v>
      </c>
      <c r="Q83" s="169">
        <f t="shared" si="209"/>
        <v>-7.4999999999999997E-3</v>
      </c>
      <c r="R83" s="248">
        <f t="shared" si="209"/>
        <v>-1.2500000000000001E-2</v>
      </c>
      <c r="T83" s="42"/>
      <c r="V83" s="43"/>
    </row>
    <row r="84" spans="1:28" ht="16.8" customHeight="1">
      <c r="A84" s="14"/>
      <c r="E84" s="31" t="s">
        <v>11</v>
      </c>
      <c r="F84" s="31"/>
      <c r="G84" s="32">
        <f>G83</f>
        <v>-0.1</v>
      </c>
      <c r="H84" s="32">
        <f t="shared" ref="H84:R84" si="210">H83</f>
        <v>-0.15</v>
      </c>
      <c r="I84" s="240">
        <f t="shared" si="210"/>
        <v>-0.25</v>
      </c>
      <c r="J84" s="32">
        <f t="shared" si="210"/>
        <v>0</v>
      </c>
      <c r="K84" s="32">
        <f t="shared" si="210"/>
        <v>0</v>
      </c>
      <c r="L84" s="240">
        <f t="shared" si="210"/>
        <v>0</v>
      </c>
      <c r="M84" s="32">
        <f t="shared" si="210"/>
        <v>-0.02</v>
      </c>
      <c r="N84" s="32">
        <f t="shared" si="210"/>
        <v>-0.03</v>
      </c>
      <c r="O84" s="240">
        <f t="shared" si="210"/>
        <v>-0.05</v>
      </c>
      <c r="P84" s="32">
        <f t="shared" si="210"/>
        <v>-5.0000000000000001E-3</v>
      </c>
      <c r="Q84" s="32">
        <f t="shared" si="210"/>
        <v>-7.4999999999999997E-3</v>
      </c>
      <c r="R84" s="240">
        <f t="shared" si="210"/>
        <v>-1.2500000000000001E-2</v>
      </c>
      <c r="T84" s="17"/>
      <c r="U84" s="18"/>
      <c r="V84" s="19"/>
      <c r="Z84" s="14"/>
      <c r="AA84" s="14"/>
      <c r="AB84" s="14"/>
    </row>
    <row r="85" spans="1:28" ht="16.2" customHeight="1">
      <c r="A85" s="13"/>
      <c r="B85" s="13"/>
      <c r="C85" s="13"/>
      <c r="D85" s="13"/>
      <c r="E85" s="31" t="s">
        <v>2</v>
      </c>
      <c r="F85" s="242"/>
      <c r="G85" s="58">
        <v>0</v>
      </c>
      <c r="H85" s="58">
        <v>0</v>
      </c>
      <c r="I85" s="240">
        <f t="shared" ref="I85:I86" si="211">H85+G85</f>
        <v>0</v>
      </c>
      <c r="J85" s="58">
        <v>0</v>
      </c>
      <c r="K85" s="58">
        <v>0</v>
      </c>
      <c r="L85" s="240">
        <f t="shared" ref="L85:L86" si="212">K85+J85</f>
        <v>0</v>
      </c>
      <c r="M85" s="59">
        <v>0</v>
      </c>
      <c r="N85" s="59">
        <v>0</v>
      </c>
      <c r="O85" s="241">
        <f t="shared" ref="O85:O86" si="213">N85+M85</f>
        <v>0</v>
      </c>
      <c r="P85" s="58">
        <v>0</v>
      </c>
      <c r="Q85" s="58">
        <v>0</v>
      </c>
      <c r="R85" s="240">
        <f t="shared" ref="R85:R86" si="214">Q85+P85</f>
        <v>0</v>
      </c>
      <c r="T85" s="17"/>
      <c r="U85" s="18"/>
      <c r="V85" s="19"/>
      <c r="Y85" s="14"/>
      <c r="Z85" s="14"/>
      <c r="AA85" s="14"/>
      <c r="AB85" s="14"/>
    </row>
    <row r="86" spans="1:28" s="13" customFormat="1" ht="28.2" customHeight="1">
      <c r="A86" s="232">
        <v>46282</v>
      </c>
      <c r="B86" s="233">
        <v>0</v>
      </c>
      <c r="C86" s="233">
        <v>0</v>
      </c>
      <c r="D86" s="243">
        <f>B86+C86</f>
        <v>0</v>
      </c>
      <c r="E86" s="34" t="s">
        <v>17</v>
      </c>
      <c r="F86" s="244"/>
      <c r="G86" s="35">
        <f t="shared" ref="G86:H86" si="215">G84+G85</f>
        <v>-0.1</v>
      </c>
      <c r="H86" s="35">
        <f t="shared" si="215"/>
        <v>-0.15</v>
      </c>
      <c r="I86" s="240">
        <f t="shared" si="211"/>
        <v>-0.25</v>
      </c>
      <c r="J86" s="35">
        <f t="shared" ref="J86:K86" si="216">J84+J85</f>
        <v>0</v>
      </c>
      <c r="K86" s="35">
        <f t="shared" si="216"/>
        <v>0</v>
      </c>
      <c r="L86" s="240">
        <f t="shared" si="212"/>
        <v>0</v>
      </c>
      <c r="M86" s="37">
        <f t="shared" ref="M86:N86" si="217">M84+M85</f>
        <v>-0.02</v>
      </c>
      <c r="N86" s="37">
        <f t="shared" si="217"/>
        <v>-0.03</v>
      </c>
      <c r="O86" s="241">
        <f t="shared" si="213"/>
        <v>-0.05</v>
      </c>
      <c r="P86" s="35">
        <f t="shared" ref="P86:Q86" si="218">P84+P85</f>
        <v>-5.0000000000000001E-3</v>
      </c>
      <c r="Q86" s="35">
        <f t="shared" si="218"/>
        <v>-7.4999999999999997E-3</v>
      </c>
      <c r="R86" s="240">
        <f t="shared" si="214"/>
        <v>-1.2500000000000001E-2</v>
      </c>
      <c r="T86" s="17"/>
      <c r="U86" s="18"/>
      <c r="V86" s="18"/>
    </row>
    <row r="87" spans="1:28" s="15" customFormat="1" ht="23.4" customHeight="1">
      <c r="A87" s="245"/>
      <c r="B87" s="246"/>
      <c r="C87" s="246"/>
      <c r="D87" s="247"/>
      <c r="E87" s="39" t="s">
        <v>12</v>
      </c>
      <c r="F87" s="234" t="s">
        <v>259</v>
      </c>
      <c r="G87" s="169">
        <f>IF($F87="RICE",B86*0.1,"")</f>
        <v>0</v>
      </c>
      <c r="H87" s="169">
        <f>IF($F87="RICE",C86*0.15,"")</f>
        <v>0</v>
      </c>
      <c r="I87" s="248">
        <f>IF($F87="RICE",G87+H87,"")</f>
        <v>0</v>
      </c>
      <c r="J87" s="169" t="str">
        <f>IF($F87="WHEAT",B86*0.1,"")</f>
        <v/>
      </c>
      <c r="K87" s="169" t="str">
        <f>IF($F87="WHEAT",C86*0.15,"")</f>
        <v/>
      </c>
      <c r="L87" s="248" t="str">
        <f>IF($F87="WHEAT",J87+K87,"")</f>
        <v/>
      </c>
      <c r="M87" s="227">
        <f>B86*0.02</f>
        <v>0</v>
      </c>
      <c r="N87" s="227">
        <f>C86*0.03</f>
        <v>0</v>
      </c>
      <c r="O87" s="249">
        <f>N87+M87</f>
        <v>0</v>
      </c>
      <c r="P87" s="169">
        <f>B86*0.005</f>
        <v>0</v>
      </c>
      <c r="Q87" s="250">
        <f>C86*0.0075</f>
        <v>0</v>
      </c>
      <c r="R87" s="248">
        <f>Q87+P87</f>
        <v>0</v>
      </c>
      <c r="T87" s="42"/>
      <c r="U87" s="43"/>
      <c r="V87" s="44"/>
    </row>
    <row r="88" spans="1:28" s="16" customFormat="1" ht="19.2" customHeight="1">
      <c r="A88" s="251"/>
      <c r="B88" s="252"/>
      <c r="C88" s="253"/>
      <c r="D88" s="254"/>
      <c r="E88" s="39" t="s">
        <v>13</v>
      </c>
      <c r="F88" s="39"/>
      <c r="G88" s="169">
        <f t="shared" ref="G88:I88" si="219">IF(OR(G87="",G87=0),G86,G86-G87)</f>
        <v>-0.1</v>
      </c>
      <c r="H88" s="169">
        <f t="shared" si="219"/>
        <v>-0.15</v>
      </c>
      <c r="I88" s="248">
        <f t="shared" si="219"/>
        <v>-0.25</v>
      </c>
      <c r="J88" s="169">
        <f>IF(OR(J87="",J87=0),J86,J86-J87)</f>
        <v>0</v>
      </c>
      <c r="K88" s="169">
        <f t="shared" ref="K88:L88" si="220">IF(OR(K87="",K87=0),K86,K86-K87)</f>
        <v>0</v>
      </c>
      <c r="L88" s="248">
        <f t="shared" si="220"/>
        <v>0</v>
      </c>
      <c r="M88" s="169">
        <f t="shared" ref="M88:R88" si="221">M86-M87</f>
        <v>-0.02</v>
      </c>
      <c r="N88" s="169">
        <f t="shared" si="221"/>
        <v>-0.03</v>
      </c>
      <c r="O88" s="248">
        <f t="shared" si="221"/>
        <v>-0.05</v>
      </c>
      <c r="P88" s="169">
        <f t="shared" si="221"/>
        <v>-5.0000000000000001E-3</v>
      </c>
      <c r="Q88" s="169">
        <f t="shared" si="221"/>
        <v>-7.4999999999999997E-3</v>
      </c>
      <c r="R88" s="248">
        <f t="shared" si="221"/>
        <v>-1.2500000000000001E-2</v>
      </c>
      <c r="T88" s="42"/>
      <c r="U88" s="43"/>
      <c r="V88" s="43"/>
    </row>
    <row r="89" spans="1:28" ht="16.8" customHeight="1">
      <c r="A89" s="14"/>
      <c r="E89" s="31" t="s">
        <v>11</v>
      </c>
      <c r="F89" s="31"/>
      <c r="G89" s="32">
        <f>G88</f>
        <v>-0.1</v>
      </c>
      <c r="H89" s="32">
        <f t="shared" ref="H89:R89" si="222">H88</f>
        <v>-0.15</v>
      </c>
      <c r="I89" s="240">
        <f t="shared" si="222"/>
        <v>-0.25</v>
      </c>
      <c r="J89" s="32">
        <f t="shared" si="222"/>
        <v>0</v>
      </c>
      <c r="K89" s="32">
        <f t="shared" si="222"/>
        <v>0</v>
      </c>
      <c r="L89" s="240">
        <f t="shared" si="222"/>
        <v>0</v>
      </c>
      <c r="M89" s="32">
        <f t="shared" si="222"/>
        <v>-0.02</v>
      </c>
      <c r="N89" s="32">
        <f t="shared" si="222"/>
        <v>-0.03</v>
      </c>
      <c r="O89" s="240">
        <f t="shared" si="222"/>
        <v>-0.05</v>
      </c>
      <c r="P89" s="32">
        <f t="shared" si="222"/>
        <v>-5.0000000000000001E-3</v>
      </c>
      <c r="Q89" s="32">
        <f t="shared" si="222"/>
        <v>-7.4999999999999997E-3</v>
      </c>
      <c r="R89" s="240">
        <f t="shared" si="222"/>
        <v>-1.2500000000000001E-2</v>
      </c>
      <c r="T89" s="17"/>
      <c r="U89" s="18"/>
      <c r="V89" s="19"/>
      <c r="W89" s="14"/>
      <c r="X89" s="14"/>
      <c r="Y89" s="14"/>
      <c r="Z89" s="14"/>
      <c r="AA89" s="14"/>
      <c r="AB89" s="14"/>
    </row>
    <row r="90" spans="1:28" ht="16.2" customHeight="1">
      <c r="A90" s="13"/>
      <c r="B90" s="13"/>
      <c r="C90" s="13"/>
      <c r="D90" s="13"/>
      <c r="E90" s="31" t="s">
        <v>2</v>
      </c>
      <c r="F90" s="242"/>
      <c r="G90" s="58">
        <v>0</v>
      </c>
      <c r="H90" s="58">
        <v>0</v>
      </c>
      <c r="I90" s="240">
        <f t="shared" ref="I90:I91" si="223">H90+G90</f>
        <v>0</v>
      </c>
      <c r="J90" s="58">
        <v>0</v>
      </c>
      <c r="K90" s="58">
        <v>0</v>
      </c>
      <c r="L90" s="240">
        <f t="shared" ref="L90:L91" si="224">K90+J90</f>
        <v>0</v>
      </c>
      <c r="M90" s="59">
        <v>0</v>
      </c>
      <c r="N90" s="59">
        <v>0</v>
      </c>
      <c r="O90" s="241">
        <f t="shared" ref="O90:O91" si="225">N90+M90</f>
        <v>0</v>
      </c>
      <c r="P90" s="58">
        <v>0</v>
      </c>
      <c r="Q90" s="58">
        <v>0</v>
      </c>
      <c r="R90" s="240">
        <f t="shared" ref="R90:R91" si="226">Q90+P90</f>
        <v>0</v>
      </c>
      <c r="T90" s="17"/>
      <c r="U90" s="18"/>
      <c r="V90" s="19"/>
      <c r="W90" s="14"/>
      <c r="X90" s="14"/>
      <c r="Y90" s="14"/>
      <c r="Z90" s="14"/>
      <c r="AA90" s="14"/>
      <c r="AB90" s="14"/>
    </row>
    <row r="91" spans="1:28" s="13" customFormat="1" ht="28.2" customHeight="1">
      <c r="A91" s="232">
        <v>46283</v>
      </c>
      <c r="B91" s="233">
        <v>0</v>
      </c>
      <c r="C91" s="233">
        <v>0</v>
      </c>
      <c r="D91" s="243">
        <f>B91+C91</f>
        <v>0</v>
      </c>
      <c r="E91" s="34" t="s">
        <v>17</v>
      </c>
      <c r="F91" s="244"/>
      <c r="G91" s="35">
        <f t="shared" ref="G91:H91" si="227">G89+G90</f>
        <v>-0.1</v>
      </c>
      <c r="H91" s="35">
        <f t="shared" si="227"/>
        <v>-0.15</v>
      </c>
      <c r="I91" s="240">
        <f t="shared" si="223"/>
        <v>-0.25</v>
      </c>
      <c r="J91" s="35">
        <f t="shared" ref="J91:K91" si="228">J89+J90</f>
        <v>0</v>
      </c>
      <c r="K91" s="35">
        <f t="shared" si="228"/>
        <v>0</v>
      </c>
      <c r="L91" s="240">
        <f t="shared" si="224"/>
        <v>0</v>
      </c>
      <c r="M91" s="37">
        <f t="shared" ref="M91:N91" si="229">M89+M90</f>
        <v>-0.02</v>
      </c>
      <c r="N91" s="37">
        <f t="shared" si="229"/>
        <v>-0.03</v>
      </c>
      <c r="O91" s="241">
        <f t="shared" si="225"/>
        <v>-0.05</v>
      </c>
      <c r="P91" s="35">
        <f t="shared" ref="P91:Q91" si="230">P89+P90</f>
        <v>-5.0000000000000001E-3</v>
      </c>
      <c r="Q91" s="35">
        <f t="shared" si="230"/>
        <v>-7.4999999999999997E-3</v>
      </c>
      <c r="R91" s="240">
        <f t="shared" si="226"/>
        <v>-1.2500000000000001E-2</v>
      </c>
      <c r="T91" s="17"/>
      <c r="U91" s="18"/>
      <c r="V91" s="18"/>
    </row>
    <row r="92" spans="1:28" s="15" customFormat="1" ht="23.4" customHeight="1">
      <c r="A92" s="245"/>
      <c r="B92" s="246"/>
      <c r="C92" s="246"/>
      <c r="D92" s="247"/>
      <c r="E92" s="39" t="s">
        <v>12</v>
      </c>
      <c r="F92" s="234" t="s">
        <v>259</v>
      </c>
      <c r="G92" s="169">
        <f>IF($F92="RICE",B91*0.1,"")</f>
        <v>0</v>
      </c>
      <c r="H92" s="169">
        <f>IF($F92="RICE",C91*0.15,"")</f>
        <v>0</v>
      </c>
      <c r="I92" s="248">
        <f>IF($F92="RICE",G92+H92,"")</f>
        <v>0</v>
      </c>
      <c r="J92" s="169" t="str">
        <f>IF($F92="WHEAT",B91*0.1,"")</f>
        <v/>
      </c>
      <c r="K92" s="169" t="str">
        <f>IF($F92="WHEAT",C91*0.15,"")</f>
        <v/>
      </c>
      <c r="L92" s="248" t="str">
        <f>IF($F92="WHEAT",J92+K92,"")</f>
        <v/>
      </c>
      <c r="M92" s="227">
        <f>B91*0.02</f>
        <v>0</v>
      </c>
      <c r="N92" s="227">
        <f>C91*0.03</f>
        <v>0</v>
      </c>
      <c r="O92" s="249">
        <f>N92+M92</f>
        <v>0</v>
      </c>
      <c r="P92" s="169">
        <f>B91*0.005</f>
        <v>0</v>
      </c>
      <c r="Q92" s="250">
        <f>C91*0.0075</f>
        <v>0</v>
      </c>
      <c r="R92" s="248">
        <f>Q92+P92</f>
        <v>0</v>
      </c>
      <c r="T92" s="42"/>
      <c r="U92" s="43"/>
      <c r="V92" s="44"/>
    </row>
    <row r="93" spans="1:28" s="16" customFormat="1" ht="19.2" customHeight="1">
      <c r="A93" s="251"/>
      <c r="B93" s="252"/>
      <c r="C93" s="253"/>
      <c r="D93" s="254"/>
      <c r="E93" s="39" t="s">
        <v>13</v>
      </c>
      <c r="F93" s="39"/>
      <c r="G93" s="169">
        <f t="shared" ref="G93:I93" si="231">IF(OR(G92="",G92=0),G91,G91-G92)</f>
        <v>-0.1</v>
      </c>
      <c r="H93" s="169">
        <f t="shared" si="231"/>
        <v>-0.15</v>
      </c>
      <c r="I93" s="248">
        <f t="shared" si="231"/>
        <v>-0.25</v>
      </c>
      <c r="J93" s="169">
        <f>IF(OR(J92="",J92=0),J91,J91-J92)</f>
        <v>0</v>
      </c>
      <c r="K93" s="169">
        <f t="shared" ref="K93:L93" si="232">IF(OR(K92="",K92=0),K91,K91-K92)</f>
        <v>0</v>
      </c>
      <c r="L93" s="248">
        <f t="shared" si="232"/>
        <v>0</v>
      </c>
      <c r="M93" s="169">
        <f t="shared" ref="M93:R93" si="233">M91-M92</f>
        <v>-0.02</v>
      </c>
      <c r="N93" s="169">
        <f t="shared" si="233"/>
        <v>-0.03</v>
      </c>
      <c r="O93" s="248">
        <f t="shared" si="233"/>
        <v>-0.05</v>
      </c>
      <c r="P93" s="169">
        <f t="shared" si="233"/>
        <v>-5.0000000000000001E-3</v>
      </c>
      <c r="Q93" s="169">
        <f t="shared" si="233"/>
        <v>-7.4999999999999997E-3</v>
      </c>
      <c r="R93" s="248">
        <f t="shared" si="233"/>
        <v>-1.2500000000000001E-2</v>
      </c>
      <c r="T93" s="42"/>
      <c r="U93" s="43"/>
      <c r="V93" s="43"/>
    </row>
    <row r="94" spans="1:28" ht="16.8" customHeight="1">
      <c r="A94" s="14"/>
      <c r="E94" s="31" t="s">
        <v>11</v>
      </c>
      <c r="F94" s="31"/>
      <c r="G94" s="32">
        <f>G93</f>
        <v>-0.1</v>
      </c>
      <c r="H94" s="32">
        <f t="shared" ref="H94:R94" si="234">H93</f>
        <v>-0.15</v>
      </c>
      <c r="I94" s="240">
        <f t="shared" si="234"/>
        <v>-0.25</v>
      </c>
      <c r="J94" s="32">
        <f t="shared" si="234"/>
        <v>0</v>
      </c>
      <c r="K94" s="32">
        <f t="shared" si="234"/>
        <v>0</v>
      </c>
      <c r="L94" s="240">
        <f t="shared" si="234"/>
        <v>0</v>
      </c>
      <c r="M94" s="32">
        <f t="shared" si="234"/>
        <v>-0.02</v>
      </c>
      <c r="N94" s="32">
        <f t="shared" si="234"/>
        <v>-0.03</v>
      </c>
      <c r="O94" s="240">
        <f t="shared" si="234"/>
        <v>-0.05</v>
      </c>
      <c r="P94" s="32">
        <f t="shared" si="234"/>
        <v>-5.0000000000000001E-3</v>
      </c>
      <c r="Q94" s="32">
        <f t="shared" si="234"/>
        <v>-7.4999999999999997E-3</v>
      </c>
      <c r="R94" s="240">
        <f t="shared" si="234"/>
        <v>-1.2500000000000001E-2</v>
      </c>
      <c r="T94" s="17"/>
      <c r="U94" s="18"/>
      <c r="V94" s="19"/>
      <c r="W94" s="14"/>
      <c r="X94" s="14"/>
      <c r="Y94" s="14"/>
      <c r="Z94" s="14"/>
      <c r="AA94" s="14"/>
      <c r="AB94" s="14"/>
    </row>
    <row r="95" spans="1:28" ht="16.2" customHeight="1">
      <c r="A95" s="13"/>
      <c r="B95" s="13"/>
      <c r="C95" s="13"/>
      <c r="D95" s="13"/>
      <c r="E95" s="31" t="s">
        <v>2</v>
      </c>
      <c r="F95" s="242"/>
      <c r="G95" s="58">
        <v>0</v>
      </c>
      <c r="H95" s="58">
        <v>0</v>
      </c>
      <c r="I95" s="240">
        <f t="shared" ref="I95:I96" si="235">H95+G95</f>
        <v>0</v>
      </c>
      <c r="J95" s="58">
        <v>0</v>
      </c>
      <c r="K95" s="58">
        <v>0</v>
      </c>
      <c r="L95" s="240">
        <f t="shared" ref="L95:L96" si="236">K95+J95</f>
        <v>0</v>
      </c>
      <c r="M95" s="59">
        <v>0</v>
      </c>
      <c r="N95" s="59">
        <v>0</v>
      </c>
      <c r="O95" s="241">
        <f t="shared" ref="O95:O96" si="237">N95+M95</f>
        <v>0</v>
      </c>
      <c r="P95" s="58">
        <v>0</v>
      </c>
      <c r="Q95" s="58">
        <v>0</v>
      </c>
      <c r="R95" s="240">
        <f t="shared" ref="R95:R96" si="238">Q95+P95</f>
        <v>0</v>
      </c>
      <c r="T95" s="17"/>
      <c r="U95" s="18"/>
      <c r="V95" s="19"/>
      <c r="W95" s="14"/>
      <c r="X95" s="14"/>
      <c r="Y95" s="14"/>
      <c r="Z95" s="14"/>
      <c r="AA95" s="14"/>
      <c r="AB95" s="14"/>
    </row>
    <row r="96" spans="1:28" s="13" customFormat="1" ht="28.2" customHeight="1">
      <c r="A96" s="232">
        <v>46284</v>
      </c>
      <c r="B96" s="233">
        <v>0</v>
      </c>
      <c r="C96" s="233">
        <v>0</v>
      </c>
      <c r="D96" s="243">
        <f>B96+C96</f>
        <v>0</v>
      </c>
      <c r="E96" s="34" t="s">
        <v>17</v>
      </c>
      <c r="F96" s="244"/>
      <c r="G96" s="35">
        <f t="shared" ref="G96:H96" si="239">G94+G95</f>
        <v>-0.1</v>
      </c>
      <c r="H96" s="35">
        <f t="shared" si="239"/>
        <v>-0.15</v>
      </c>
      <c r="I96" s="240">
        <f t="shared" si="235"/>
        <v>-0.25</v>
      </c>
      <c r="J96" s="35">
        <f t="shared" ref="J96:K96" si="240">J94+J95</f>
        <v>0</v>
      </c>
      <c r="K96" s="35">
        <f t="shared" si="240"/>
        <v>0</v>
      </c>
      <c r="L96" s="240">
        <f t="shared" si="236"/>
        <v>0</v>
      </c>
      <c r="M96" s="37">
        <f t="shared" ref="M96:N96" si="241">M94+M95</f>
        <v>-0.02</v>
      </c>
      <c r="N96" s="37">
        <f t="shared" si="241"/>
        <v>-0.03</v>
      </c>
      <c r="O96" s="241">
        <f t="shared" si="237"/>
        <v>-0.05</v>
      </c>
      <c r="P96" s="35">
        <f t="shared" ref="P96:Q96" si="242">P94+P95</f>
        <v>-5.0000000000000001E-3</v>
      </c>
      <c r="Q96" s="35">
        <f t="shared" si="242"/>
        <v>-7.4999999999999997E-3</v>
      </c>
      <c r="R96" s="240">
        <f t="shared" si="238"/>
        <v>-1.2500000000000001E-2</v>
      </c>
      <c r="T96" s="17"/>
      <c r="U96" s="18"/>
      <c r="V96" s="18"/>
    </row>
    <row r="97" spans="1:28" s="15" customFormat="1" ht="23.4" customHeight="1">
      <c r="A97" s="245"/>
      <c r="B97" s="246"/>
      <c r="C97" s="246"/>
      <c r="D97" s="247"/>
      <c r="E97" s="39" t="s">
        <v>12</v>
      </c>
      <c r="F97" s="234" t="s">
        <v>259</v>
      </c>
      <c r="G97" s="169">
        <f>IF($F97="RICE",B96*0.1,"")</f>
        <v>0</v>
      </c>
      <c r="H97" s="169">
        <f>IF($F97="RICE",C96*0.15,"")</f>
        <v>0</v>
      </c>
      <c r="I97" s="248">
        <f>IF($F97="RICE",G97+H97,"")</f>
        <v>0</v>
      </c>
      <c r="J97" s="169" t="str">
        <f>IF($F97="WHEAT",B96*0.1,"")</f>
        <v/>
      </c>
      <c r="K97" s="169" t="str">
        <f>IF($F97="WHEAT",C96*0.15,"")</f>
        <v/>
      </c>
      <c r="L97" s="248" t="str">
        <f>IF($F97="WHEAT",J97+K97,"")</f>
        <v/>
      </c>
      <c r="M97" s="227">
        <f>B96*0.02</f>
        <v>0</v>
      </c>
      <c r="N97" s="227">
        <f>C96*0.03</f>
        <v>0</v>
      </c>
      <c r="O97" s="249">
        <f>N97+M97</f>
        <v>0</v>
      </c>
      <c r="P97" s="169">
        <f>B96*0.005</f>
        <v>0</v>
      </c>
      <c r="Q97" s="250">
        <f>C96*0.0075</f>
        <v>0</v>
      </c>
      <c r="R97" s="248">
        <f>Q97+P97</f>
        <v>0</v>
      </c>
      <c r="T97" s="42"/>
      <c r="U97" s="44"/>
      <c r="V97" s="44"/>
    </row>
    <row r="98" spans="1:28" s="16" customFormat="1" ht="19.2" customHeight="1">
      <c r="A98" s="251"/>
      <c r="B98" s="252"/>
      <c r="C98" s="253"/>
      <c r="D98" s="254"/>
      <c r="E98" s="39" t="s">
        <v>13</v>
      </c>
      <c r="F98" s="39"/>
      <c r="G98" s="169">
        <f t="shared" ref="G98:I98" si="243">IF(OR(G97="",G97=0),G96,G96-G97)</f>
        <v>-0.1</v>
      </c>
      <c r="H98" s="169">
        <f t="shared" si="243"/>
        <v>-0.15</v>
      </c>
      <c r="I98" s="248">
        <f t="shared" si="243"/>
        <v>-0.25</v>
      </c>
      <c r="J98" s="169">
        <f>IF(OR(J97="",J97=0),J96,J96-J97)</f>
        <v>0</v>
      </c>
      <c r="K98" s="169">
        <f t="shared" ref="K98:L98" si="244">IF(OR(K97="",K97=0),K96,K96-K97)</f>
        <v>0</v>
      </c>
      <c r="L98" s="248">
        <f t="shared" si="244"/>
        <v>0</v>
      </c>
      <c r="M98" s="169">
        <f t="shared" ref="M98:R98" si="245">M96-M97</f>
        <v>-0.02</v>
      </c>
      <c r="N98" s="169">
        <f t="shared" si="245"/>
        <v>-0.03</v>
      </c>
      <c r="O98" s="248">
        <f t="shared" si="245"/>
        <v>-0.05</v>
      </c>
      <c r="P98" s="169">
        <f t="shared" si="245"/>
        <v>-5.0000000000000001E-3</v>
      </c>
      <c r="Q98" s="169">
        <f t="shared" si="245"/>
        <v>-7.4999999999999997E-3</v>
      </c>
      <c r="R98" s="248">
        <f t="shared" si="245"/>
        <v>-1.2500000000000001E-2</v>
      </c>
      <c r="T98" s="42"/>
      <c r="U98" s="43"/>
      <c r="V98" s="43"/>
    </row>
    <row r="99" spans="1:28" ht="16.8" customHeight="1">
      <c r="A99" s="14"/>
      <c r="E99" s="31" t="s">
        <v>11</v>
      </c>
      <c r="F99" s="31"/>
      <c r="G99" s="32">
        <f>G98</f>
        <v>-0.1</v>
      </c>
      <c r="H99" s="32">
        <f t="shared" ref="H99:R99" si="246">H98</f>
        <v>-0.15</v>
      </c>
      <c r="I99" s="240">
        <f t="shared" si="246"/>
        <v>-0.25</v>
      </c>
      <c r="J99" s="32">
        <f t="shared" si="246"/>
        <v>0</v>
      </c>
      <c r="K99" s="32">
        <f t="shared" si="246"/>
        <v>0</v>
      </c>
      <c r="L99" s="240">
        <f t="shared" si="246"/>
        <v>0</v>
      </c>
      <c r="M99" s="32">
        <f t="shared" si="246"/>
        <v>-0.02</v>
      </c>
      <c r="N99" s="32">
        <f t="shared" si="246"/>
        <v>-0.03</v>
      </c>
      <c r="O99" s="240">
        <f t="shared" si="246"/>
        <v>-0.05</v>
      </c>
      <c r="P99" s="32">
        <f t="shared" si="246"/>
        <v>-5.0000000000000001E-3</v>
      </c>
      <c r="Q99" s="32">
        <f t="shared" si="246"/>
        <v>-7.4999999999999997E-3</v>
      </c>
      <c r="R99" s="240">
        <f t="shared" si="246"/>
        <v>-1.2500000000000001E-2</v>
      </c>
      <c r="T99" s="17"/>
      <c r="U99" s="19"/>
      <c r="V99" s="19"/>
      <c r="W99" s="14"/>
      <c r="X99" s="14"/>
      <c r="Y99" s="14"/>
      <c r="Z99" s="14"/>
      <c r="AA99" s="14"/>
      <c r="AB99" s="14"/>
    </row>
    <row r="100" spans="1:28" ht="16.2" customHeight="1">
      <c r="A100" s="13"/>
      <c r="B100" s="13"/>
      <c r="C100" s="13"/>
      <c r="D100" s="13"/>
      <c r="E100" s="31" t="s">
        <v>2</v>
      </c>
      <c r="F100" s="242"/>
      <c r="G100" s="58">
        <v>0</v>
      </c>
      <c r="H100" s="58">
        <v>0</v>
      </c>
      <c r="I100" s="240">
        <f t="shared" ref="I100:I101" si="247">H100+G100</f>
        <v>0</v>
      </c>
      <c r="J100" s="58">
        <v>0</v>
      </c>
      <c r="K100" s="58">
        <v>0</v>
      </c>
      <c r="L100" s="240">
        <f t="shared" ref="L100:L101" si="248">K100+J100</f>
        <v>0</v>
      </c>
      <c r="M100" s="59">
        <v>0</v>
      </c>
      <c r="N100" s="59">
        <v>0</v>
      </c>
      <c r="O100" s="241">
        <f t="shared" ref="O100:O101" si="249">N100+M100</f>
        <v>0</v>
      </c>
      <c r="P100" s="58">
        <v>0</v>
      </c>
      <c r="Q100" s="58">
        <v>0</v>
      </c>
      <c r="R100" s="240">
        <f t="shared" ref="R100:R101" si="250">Q100+P100</f>
        <v>0</v>
      </c>
      <c r="T100" s="17"/>
      <c r="U100" s="19"/>
      <c r="V100" s="19"/>
      <c r="W100" s="14"/>
      <c r="X100" s="14"/>
      <c r="Y100" s="14"/>
      <c r="Z100" s="14"/>
      <c r="AA100" s="14"/>
      <c r="AB100" s="14"/>
    </row>
    <row r="101" spans="1:28" s="13" customFormat="1" ht="25.2" customHeight="1">
      <c r="A101" s="232">
        <v>46285</v>
      </c>
      <c r="B101" s="233">
        <v>0</v>
      </c>
      <c r="C101" s="233">
        <v>0</v>
      </c>
      <c r="D101" s="243">
        <f>B101+C101</f>
        <v>0</v>
      </c>
      <c r="E101" s="34" t="s">
        <v>17</v>
      </c>
      <c r="F101" s="244"/>
      <c r="G101" s="35">
        <f t="shared" ref="G101:H101" si="251">G99+G100</f>
        <v>-0.1</v>
      </c>
      <c r="H101" s="35">
        <f t="shared" si="251"/>
        <v>-0.15</v>
      </c>
      <c r="I101" s="240">
        <f t="shared" si="247"/>
        <v>-0.25</v>
      </c>
      <c r="J101" s="35">
        <f t="shared" ref="J101:K101" si="252">J99+J100</f>
        <v>0</v>
      </c>
      <c r="K101" s="35">
        <f t="shared" si="252"/>
        <v>0</v>
      </c>
      <c r="L101" s="240">
        <f t="shared" si="248"/>
        <v>0</v>
      </c>
      <c r="M101" s="37">
        <f t="shared" ref="M101:N101" si="253">M99+M100</f>
        <v>-0.02</v>
      </c>
      <c r="N101" s="37">
        <f t="shared" si="253"/>
        <v>-0.03</v>
      </c>
      <c r="O101" s="241">
        <f t="shared" si="249"/>
        <v>-0.05</v>
      </c>
      <c r="P101" s="35">
        <f t="shared" ref="P101:Q101" si="254">P99+P100</f>
        <v>-5.0000000000000001E-3</v>
      </c>
      <c r="Q101" s="35">
        <f t="shared" si="254"/>
        <v>-7.4999999999999997E-3</v>
      </c>
      <c r="R101" s="240">
        <f t="shared" si="250"/>
        <v>-1.2500000000000001E-2</v>
      </c>
      <c r="T101" s="17"/>
      <c r="U101" s="18"/>
      <c r="V101" s="18"/>
    </row>
    <row r="102" spans="1:28" s="15" customFormat="1" ht="23.4" customHeight="1">
      <c r="A102" s="245"/>
      <c r="B102" s="246"/>
      <c r="C102" s="246"/>
      <c r="D102" s="247"/>
      <c r="E102" s="39" t="s">
        <v>12</v>
      </c>
      <c r="F102" s="234" t="s">
        <v>259</v>
      </c>
      <c r="G102" s="169">
        <f>IF($F102="RICE",B101*0.1,"")</f>
        <v>0</v>
      </c>
      <c r="H102" s="169">
        <f>IF($F102="RICE",C101*0.15,"")</f>
        <v>0</v>
      </c>
      <c r="I102" s="248">
        <f>IF($F102="RICE",G102+H102,"")</f>
        <v>0</v>
      </c>
      <c r="J102" s="169" t="str">
        <f>IF($F102="WHEAT",B101*0.1,"")</f>
        <v/>
      </c>
      <c r="K102" s="169" t="str">
        <f>IF($F102="WHEAT",C101*0.15,"")</f>
        <v/>
      </c>
      <c r="L102" s="248" t="str">
        <f>IF($F102="WHEAT",J102+K102,"")</f>
        <v/>
      </c>
      <c r="M102" s="227">
        <f>B101*0.02</f>
        <v>0</v>
      </c>
      <c r="N102" s="227">
        <f>C101*0.03</f>
        <v>0</v>
      </c>
      <c r="O102" s="249">
        <f>N102+M102</f>
        <v>0</v>
      </c>
      <c r="P102" s="169">
        <f>B101*0.005</f>
        <v>0</v>
      </c>
      <c r="Q102" s="250">
        <f>C101*0.0075</f>
        <v>0</v>
      </c>
      <c r="R102" s="248">
        <f>Q102+P102</f>
        <v>0</v>
      </c>
      <c r="T102" s="42"/>
      <c r="U102" s="43"/>
      <c r="V102" s="44"/>
    </row>
    <row r="103" spans="1:28" s="16" customFormat="1" ht="19.2" customHeight="1">
      <c r="A103" s="251"/>
      <c r="B103" s="252"/>
      <c r="C103" s="253"/>
      <c r="D103" s="254"/>
      <c r="E103" s="39" t="s">
        <v>13</v>
      </c>
      <c r="F103" s="39"/>
      <c r="G103" s="169">
        <f t="shared" ref="G103:I103" si="255">IF(OR(G102="",G102=0),G101,G101-G102)</f>
        <v>-0.1</v>
      </c>
      <c r="H103" s="169">
        <f t="shared" si="255"/>
        <v>-0.15</v>
      </c>
      <c r="I103" s="248">
        <f t="shared" si="255"/>
        <v>-0.25</v>
      </c>
      <c r="J103" s="169">
        <f>IF(OR(J102="",J102=0),J101,J101-J102)</f>
        <v>0</v>
      </c>
      <c r="K103" s="169">
        <f t="shared" ref="K103:L103" si="256">IF(OR(K102="",K102=0),K101,K101-K102)</f>
        <v>0</v>
      </c>
      <c r="L103" s="248">
        <f t="shared" si="256"/>
        <v>0</v>
      </c>
      <c r="M103" s="169">
        <f t="shared" ref="M103:R103" si="257">M101-M102</f>
        <v>-0.02</v>
      </c>
      <c r="N103" s="169">
        <f t="shared" si="257"/>
        <v>-0.03</v>
      </c>
      <c r="O103" s="248">
        <f t="shared" si="257"/>
        <v>-0.05</v>
      </c>
      <c r="P103" s="169">
        <f t="shared" si="257"/>
        <v>-5.0000000000000001E-3</v>
      </c>
      <c r="Q103" s="169">
        <f t="shared" si="257"/>
        <v>-7.4999999999999997E-3</v>
      </c>
      <c r="R103" s="248">
        <f t="shared" si="257"/>
        <v>-1.2500000000000001E-2</v>
      </c>
      <c r="T103" s="42"/>
      <c r="U103" s="43"/>
      <c r="V103" s="43"/>
    </row>
    <row r="104" spans="1:28" ht="16.8" customHeight="1">
      <c r="A104" s="14"/>
      <c r="E104" s="31" t="s">
        <v>11</v>
      </c>
      <c r="F104" s="31"/>
      <c r="G104" s="32">
        <f>G103</f>
        <v>-0.1</v>
      </c>
      <c r="H104" s="32">
        <f t="shared" ref="H104:R104" si="258">H103</f>
        <v>-0.15</v>
      </c>
      <c r="I104" s="240">
        <f t="shared" si="258"/>
        <v>-0.25</v>
      </c>
      <c r="J104" s="32">
        <f t="shared" si="258"/>
        <v>0</v>
      </c>
      <c r="K104" s="32">
        <f t="shared" si="258"/>
        <v>0</v>
      </c>
      <c r="L104" s="240">
        <f t="shared" si="258"/>
        <v>0</v>
      </c>
      <c r="M104" s="32">
        <f t="shared" si="258"/>
        <v>-0.02</v>
      </c>
      <c r="N104" s="32">
        <f t="shared" si="258"/>
        <v>-0.03</v>
      </c>
      <c r="O104" s="240">
        <f t="shared" si="258"/>
        <v>-0.05</v>
      </c>
      <c r="P104" s="32">
        <f t="shared" si="258"/>
        <v>-5.0000000000000001E-3</v>
      </c>
      <c r="Q104" s="32">
        <f t="shared" si="258"/>
        <v>-7.4999999999999997E-3</v>
      </c>
      <c r="R104" s="240">
        <f t="shared" si="258"/>
        <v>-1.2500000000000001E-2</v>
      </c>
      <c r="T104" s="17"/>
      <c r="U104" s="18"/>
      <c r="V104" s="19"/>
      <c r="W104" s="14"/>
      <c r="X104" s="14"/>
      <c r="Y104" s="14"/>
      <c r="Z104" s="14"/>
      <c r="AA104" s="14"/>
      <c r="AB104" s="14"/>
    </row>
    <row r="105" spans="1:28" ht="16.2" customHeight="1">
      <c r="A105" s="13"/>
      <c r="B105" s="13"/>
      <c r="C105" s="13"/>
      <c r="D105" s="13"/>
      <c r="E105" s="31" t="s">
        <v>2</v>
      </c>
      <c r="F105" s="242"/>
      <c r="G105" s="58">
        <v>0</v>
      </c>
      <c r="H105" s="58">
        <v>0</v>
      </c>
      <c r="I105" s="240">
        <f t="shared" ref="I105:I106" si="259">H105+G105</f>
        <v>0</v>
      </c>
      <c r="J105" s="58">
        <v>0</v>
      </c>
      <c r="K105" s="58">
        <v>0</v>
      </c>
      <c r="L105" s="240">
        <f t="shared" ref="L105:L106" si="260">K105+J105</f>
        <v>0</v>
      </c>
      <c r="M105" s="59">
        <v>0</v>
      </c>
      <c r="N105" s="59">
        <v>0</v>
      </c>
      <c r="O105" s="241">
        <f t="shared" ref="O105:O106" si="261">N105+M105</f>
        <v>0</v>
      </c>
      <c r="P105" s="58">
        <v>0</v>
      </c>
      <c r="Q105" s="58">
        <v>0</v>
      </c>
      <c r="R105" s="240">
        <f t="shared" ref="R105:R106" si="262">Q105+P105</f>
        <v>0</v>
      </c>
      <c r="T105" s="17"/>
      <c r="U105" s="18"/>
      <c r="V105" s="19"/>
      <c r="W105" s="14"/>
      <c r="X105" s="14"/>
      <c r="Y105" s="14"/>
      <c r="Z105" s="14"/>
      <c r="AA105" s="14"/>
      <c r="AB105" s="14"/>
    </row>
    <row r="106" spans="1:28" s="13" customFormat="1" ht="25.2" customHeight="1">
      <c r="A106" s="232">
        <v>46286</v>
      </c>
      <c r="B106" s="233">
        <v>0</v>
      </c>
      <c r="C106" s="233">
        <v>0</v>
      </c>
      <c r="D106" s="243">
        <f>B106+C106</f>
        <v>0</v>
      </c>
      <c r="E106" s="34" t="s">
        <v>17</v>
      </c>
      <c r="F106" s="244"/>
      <c r="G106" s="35">
        <f t="shared" ref="G106:H106" si="263">G104+G105</f>
        <v>-0.1</v>
      </c>
      <c r="H106" s="35">
        <f t="shared" si="263"/>
        <v>-0.15</v>
      </c>
      <c r="I106" s="240">
        <f t="shared" si="259"/>
        <v>-0.25</v>
      </c>
      <c r="J106" s="35">
        <f t="shared" ref="J106:K106" si="264">J104+J105</f>
        <v>0</v>
      </c>
      <c r="K106" s="35">
        <f t="shared" si="264"/>
        <v>0</v>
      </c>
      <c r="L106" s="240">
        <f t="shared" si="260"/>
        <v>0</v>
      </c>
      <c r="M106" s="37">
        <f t="shared" ref="M106:N106" si="265">M104+M105</f>
        <v>-0.02</v>
      </c>
      <c r="N106" s="37">
        <f t="shared" si="265"/>
        <v>-0.03</v>
      </c>
      <c r="O106" s="241">
        <f t="shared" si="261"/>
        <v>-0.05</v>
      </c>
      <c r="P106" s="35">
        <f t="shared" ref="P106:Q106" si="266">P104+P105</f>
        <v>-5.0000000000000001E-3</v>
      </c>
      <c r="Q106" s="35">
        <f t="shared" si="266"/>
        <v>-7.4999999999999997E-3</v>
      </c>
      <c r="R106" s="240">
        <f t="shared" si="262"/>
        <v>-1.2500000000000001E-2</v>
      </c>
      <c r="T106" s="17"/>
      <c r="U106" s="18"/>
      <c r="V106" s="18"/>
    </row>
    <row r="107" spans="1:28" s="15" customFormat="1" ht="23.4" customHeight="1">
      <c r="A107" s="245"/>
      <c r="B107" s="246"/>
      <c r="C107" s="246"/>
      <c r="D107" s="247"/>
      <c r="E107" s="39" t="s">
        <v>12</v>
      </c>
      <c r="F107" s="234" t="s">
        <v>259</v>
      </c>
      <c r="G107" s="169">
        <f>IF($F107="RICE",B106*0.1,"")</f>
        <v>0</v>
      </c>
      <c r="H107" s="169">
        <f>IF($F107="RICE",C106*0.15,"")</f>
        <v>0</v>
      </c>
      <c r="I107" s="248">
        <f>IF($F107="RICE",G107+H107,"")</f>
        <v>0</v>
      </c>
      <c r="J107" s="169" t="str">
        <f>IF($F107="WHEAT",B106*0.1,"")</f>
        <v/>
      </c>
      <c r="K107" s="169" t="str">
        <f>IF($F107="WHEAT",C106*0.15,"")</f>
        <v/>
      </c>
      <c r="L107" s="248" t="str">
        <f>IF($F107="WHEAT",J107+K107,"")</f>
        <v/>
      </c>
      <c r="M107" s="227">
        <f>B106*0.02</f>
        <v>0</v>
      </c>
      <c r="N107" s="227">
        <f>C106*0.03</f>
        <v>0</v>
      </c>
      <c r="O107" s="249">
        <f>N107+M107</f>
        <v>0</v>
      </c>
      <c r="P107" s="169">
        <f>B106*0.005</f>
        <v>0</v>
      </c>
      <c r="Q107" s="250">
        <f>C106*0.0075</f>
        <v>0</v>
      </c>
      <c r="R107" s="248">
        <f>Q107+P107</f>
        <v>0</v>
      </c>
      <c r="T107" s="42"/>
      <c r="U107" s="43"/>
      <c r="V107" s="44"/>
    </row>
    <row r="108" spans="1:28" s="16" customFormat="1" ht="19.2" customHeight="1">
      <c r="A108" s="251"/>
      <c r="B108" s="252"/>
      <c r="C108" s="253"/>
      <c r="D108" s="254"/>
      <c r="E108" s="39" t="s">
        <v>13</v>
      </c>
      <c r="F108" s="39"/>
      <c r="G108" s="169">
        <f t="shared" ref="G108:I108" si="267">IF(OR(G107="",G107=0),G106,G106-G107)</f>
        <v>-0.1</v>
      </c>
      <c r="H108" s="169">
        <f t="shared" si="267"/>
        <v>-0.15</v>
      </c>
      <c r="I108" s="248">
        <f t="shared" si="267"/>
        <v>-0.25</v>
      </c>
      <c r="J108" s="169">
        <f>IF(OR(J107="",J107=0),J106,J106-J107)</f>
        <v>0</v>
      </c>
      <c r="K108" s="169">
        <f t="shared" ref="K108:L108" si="268">IF(OR(K107="",K107=0),K106,K106-K107)</f>
        <v>0</v>
      </c>
      <c r="L108" s="248">
        <f t="shared" si="268"/>
        <v>0</v>
      </c>
      <c r="M108" s="169">
        <f t="shared" ref="M108:R108" si="269">M106-M107</f>
        <v>-0.02</v>
      </c>
      <c r="N108" s="169">
        <f t="shared" si="269"/>
        <v>-0.03</v>
      </c>
      <c r="O108" s="248">
        <f t="shared" si="269"/>
        <v>-0.05</v>
      </c>
      <c r="P108" s="169">
        <f t="shared" si="269"/>
        <v>-5.0000000000000001E-3</v>
      </c>
      <c r="Q108" s="169">
        <f t="shared" si="269"/>
        <v>-7.4999999999999997E-3</v>
      </c>
      <c r="R108" s="248">
        <f t="shared" si="269"/>
        <v>-1.2500000000000001E-2</v>
      </c>
      <c r="T108" s="42"/>
      <c r="U108" s="43"/>
      <c r="V108" s="43"/>
    </row>
    <row r="109" spans="1:28" ht="16.8" customHeight="1">
      <c r="A109" s="14"/>
      <c r="E109" s="31" t="s">
        <v>11</v>
      </c>
      <c r="F109" s="31"/>
      <c r="G109" s="32">
        <f>G108</f>
        <v>-0.1</v>
      </c>
      <c r="H109" s="32">
        <f t="shared" ref="H109:R109" si="270">H108</f>
        <v>-0.15</v>
      </c>
      <c r="I109" s="240">
        <f t="shared" si="270"/>
        <v>-0.25</v>
      </c>
      <c r="J109" s="32">
        <f t="shared" si="270"/>
        <v>0</v>
      </c>
      <c r="K109" s="32">
        <f t="shared" si="270"/>
        <v>0</v>
      </c>
      <c r="L109" s="240">
        <f t="shared" si="270"/>
        <v>0</v>
      </c>
      <c r="M109" s="32">
        <f t="shared" si="270"/>
        <v>-0.02</v>
      </c>
      <c r="N109" s="32">
        <f t="shared" si="270"/>
        <v>-0.03</v>
      </c>
      <c r="O109" s="240">
        <f t="shared" si="270"/>
        <v>-0.05</v>
      </c>
      <c r="P109" s="32">
        <f t="shared" si="270"/>
        <v>-5.0000000000000001E-3</v>
      </c>
      <c r="Q109" s="32">
        <f t="shared" si="270"/>
        <v>-7.4999999999999997E-3</v>
      </c>
      <c r="R109" s="240">
        <f t="shared" si="270"/>
        <v>-1.2500000000000001E-2</v>
      </c>
      <c r="T109" s="17"/>
      <c r="U109" s="18"/>
      <c r="V109" s="19"/>
      <c r="W109" s="14"/>
      <c r="X109" s="14"/>
      <c r="Y109" s="14"/>
      <c r="Z109" s="14"/>
      <c r="AA109" s="14"/>
      <c r="AB109" s="14"/>
    </row>
    <row r="110" spans="1:28" ht="16.2" customHeight="1">
      <c r="A110" s="13"/>
      <c r="B110" s="13"/>
      <c r="C110" s="13"/>
      <c r="D110" s="13"/>
      <c r="E110" s="31" t="s">
        <v>2</v>
      </c>
      <c r="F110" s="242"/>
      <c r="G110" s="58">
        <v>0</v>
      </c>
      <c r="H110" s="58">
        <v>0</v>
      </c>
      <c r="I110" s="240">
        <f t="shared" ref="I110:I111" si="271">H110+G110</f>
        <v>0</v>
      </c>
      <c r="J110" s="58">
        <v>0</v>
      </c>
      <c r="K110" s="58">
        <v>0</v>
      </c>
      <c r="L110" s="240">
        <f t="shared" ref="L110:L111" si="272">K110+J110</f>
        <v>0</v>
      </c>
      <c r="M110" s="59">
        <v>0</v>
      </c>
      <c r="N110" s="59">
        <v>0</v>
      </c>
      <c r="O110" s="241">
        <f t="shared" ref="O110:O111" si="273">N110+M110</f>
        <v>0</v>
      </c>
      <c r="P110" s="58">
        <v>0</v>
      </c>
      <c r="Q110" s="58">
        <v>0</v>
      </c>
      <c r="R110" s="240">
        <f t="shared" ref="R110:R111" si="274">Q110+P110</f>
        <v>0</v>
      </c>
      <c r="T110" s="17"/>
      <c r="U110" s="18"/>
      <c r="V110" s="19"/>
      <c r="W110" s="14"/>
      <c r="X110" s="14"/>
      <c r="Y110" s="14"/>
      <c r="Z110" s="14"/>
      <c r="AA110" s="14"/>
      <c r="AB110" s="14"/>
    </row>
    <row r="111" spans="1:28" s="13" customFormat="1" ht="28.2" customHeight="1">
      <c r="A111" s="232">
        <v>46287</v>
      </c>
      <c r="B111" s="233">
        <v>0</v>
      </c>
      <c r="C111" s="233">
        <v>0</v>
      </c>
      <c r="D111" s="243">
        <f>B111+C111</f>
        <v>0</v>
      </c>
      <c r="E111" s="34" t="s">
        <v>17</v>
      </c>
      <c r="F111" s="244"/>
      <c r="G111" s="35">
        <f t="shared" ref="G111:H111" si="275">G109+G110</f>
        <v>-0.1</v>
      </c>
      <c r="H111" s="35">
        <f t="shared" si="275"/>
        <v>-0.15</v>
      </c>
      <c r="I111" s="240">
        <f t="shared" si="271"/>
        <v>-0.25</v>
      </c>
      <c r="J111" s="35">
        <f t="shared" ref="J111:K111" si="276">J109+J110</f>
        <v>0</v>
      </c>
      <c r="K111" s="35">
        <f t="shared" si="276"/>
        <v>0</v>
      </c>
      <c r="L111" s="240">
        <f t="shared" si="272"/>
        <v>0</v>
      </c>
      <c r="M111" s="37">
        <f t="shared" ref="M111:N111" si="277">M109+M110</f>
        <v>-0.02</v>
      </c>
      <c r="N111" s="37">
        <f t="shared" si="277"/>
        <v>-0.03</v>
      </c>
      <c r="O111" s="241">
        <f t="shared" si="273"/>
        <v>-0.05</v>
      </c>
      <c r="P111" s="35">
        <f t="shared" ref="P111:Q111" si="278">P109+P110</f>
        <v>-5.0000000000000001E-3</v>
      </c>
      <c r="Q111" s="35">
        <f t="shared" si="278"/>
        <v>-7.4999999999999997E-3</v>
      </c>
      <c r="R111" s="240">
        <f t="shared" si="274"/>
        <v>-1.2500000000000001E-2</v>
      </c>
      <c r="T111" s="17"/>
      <c r="U111" s="18"/>
      <c r="V111" s="18"/>
    </row>
    <row r="112" spans="1:28" s="15" customFormat="1" ht="23.4" customHeight="1">
      <c r="A112" s="245"/>
      <c r="B112" s="246"/>
      <c r="C112" s="246"/>
      <c r="D112" s="247"/>
      <c r="E112" s="39" t="s">
        <v>12</v>
      </c>
      <c r="F112" s="234" t="s">
        <v>259</v>
      </c>
      <c r="G112" s="169">
        <f>IF($F112="RICE",B111*0.1,"")</f>
        <v>0</v>
      </c>
      <c r="H112" s="169">
        <f>IF($F112="RICE",C111*0.15,"")</f>
        <v>0</v>
      </c>
      <c r="I112" s="248">
        <f>IF($F112="RICE",G112+H112,"")</f>
        <v>0</v>
      </c>
      <c r="J112" s="169" t="str">
        <f>IF($F112="WHEAT",B111*0.1,"")</f>
        <v/>
      </c>
      <c r="K112" s="169" t="str">
        <f>IF($F112="WHEAT",C111*0.15,"")</f>
        <v/>
      </c>
      <c r="L112" s="248" t="str">
        <f>IF($F112="WHEAT",J112+K112,"")</f>
        <v/>
      </c>
      <c r="M112" s="227">
        <f>B111*0.02</f>
        <v>0</v>
      </c>
      <c r="N112" s="227">
        <f>C111*0.03</f>
        <v>0</v>
      </c>
      <c r="O112" s="249">
        <f>N112+M112</f>
        <v>0</v>
      </c>
      <c r="P112" s="169">
        <f>B111*0.005</f>
        <v>0</v>
      </c>
      <c r="Q112" s="250">
        <f>C111*0.0075</f>
        <v>0</v>
      </c>
      <c r="R112" s="248">
        <f>Q112+P112</f>
        <v>0</v>
      </c>
      <c r="T112" s="42"/>
      <c r="U112" s="43"/>
      <c r="V112" s="44"/>
    </row>
    <row r="113" spans="1:28" s="16" customFormat="1" ht="19.2" customHeight="1">
      <c r="A113" s="251"/>
      <c r="B113" s="252"/>
      <c r="C113" s="253"/>
      <c r="D113" s="254"/>
      <c r="E113" s="39" t="s">
        <v>13</v>
      </c>
      <c r="F113" s="39"/>
      <c r="G113" s="169">
        <f t="shared" ref="G113:I113" si="279">IF(OR(G112="",G112=0),G111,G111-G112)</f>
        <v>-0.1</v>
      </c>
      <c r="H113" s="169">
        <f t="shared" si="279"/>
        <v>-0.15</v>
      </c>
      <c r="I113" s="248">
        <f t="shared" si="279"/>
        <v>-0.25</v>
      </c>
      <c r="J113" s="169">
        <f>IF(OR(J112="",J112=0),J111,J111-J112)</f>
        <v>0</v>
      </c>
      <c r="K113" s="169">
        <f t="shared" ref="K113:L113" si="280">IF(OR(K112="",K112=0),K111,K111-K112)</f>
        <v>0</v>
      </c>
      <c r="L113" s="248">
        <f t="shared" si="280"/>
        <v>0</v>
      </c>
      <c r="M113" s="169">
        <f t="shared" ref="M113:R113" si="281">M111-M112</f>
        <v>-0.02</v>
      </c>
      <c r="N113" s="169">
        <f t="shared" si="281"/>
        <v>-0.03</v>
      </c>
      <c r="O113" s="248">
        <f t="shared" si="281"/>
        <v>-0.05</v>
      </c>
      <c r="P113" s="169">
        <f t="shared" si="281"/>
        <v>-5.0000000000000001E-3</v>
      </c>
      <c r="Q113" s="169">
        <f t="shared" si="281"/>
        <v>-7.4999999999999997E-3</v>
      </c>
      <c r="R113" s="248">
        <f t="shared" si="281"/>
        <v>-1.2500000000000001E-2</v>
      </c>
      <c r="T113" s="42"/>
      <c r="U113" s="43"/>
      <c r="V113" s="43"/>
    </row>
    <row r="114" spans="1:28" ht="16.8" customHeight="1">
      <c r="A114" s="14"/>
      <c r="E114" s="31" t="s">
        <v>11</v>
      </c>
      <c r="F114" s="31"/>
      <c r="G114" s="32">
        <f>G113</f>
        <v>-0.1</v>
      </c>
      <c r="H114" s="32">
        <f t="shared" ref="H114:R114" si="282">H113</f>
        <v>-0.15</v>
      </c>
      <c r="I114" s="240">
        <f t="shared" si="282"/>
        <v>-0.25</v>
      </c>
      <c r="J114" s="32">
        <f t="shared" si="282"/>
        <v>0</v>
      </c>
      <c r="K114" s="32">
        <f t="shared" si="282"/>
        <v>0</v>
      </c>
      <c r="L114" s="240">
        <f t="shared" si="282"/>
        <v>0</v>
      </c>
      <c r="M114" s="32">
        <f t="shared" si="282"/>
        <v>-0.02</v>
      </c>
      <c r="N114" s="32">
        <f t="shared" si="282"/>
        <v>-0.03</v>
      </c>
      <c r="O114" s="240">
        <f t="shared" si="282"/>
        <v>-0.05</v>
      </c>
      <c r="P114" s="32">
        <f t="shared" si="282"/>
        <v>-5.0000000000000001E-3</v>
      </c>
      <c r="Q114" s="32">
        <f t="shared" si="282"/>
        <v>-7.4999999999999997E-3</v>
      </c>
      <c r="R114" s="240">
        <f t="shared" si="282"/>
        <v>-1.2500000000000001E-2</v>
      </c>
      <c r="T114" s="17"/>
      <c r="U114" s="18"/>
      <c r="V114" s="19"/>
      <c r="W114" s="14"/>
      <c r="X114" s="14"/>
      <c r="Y114" s="14"/>
      <c r="Z114" s="14"/>
      <c r="AA114" s="14"/>
      <c r="AB114" s="14"/>
    </row>
    <row r="115" spans="1:28" ht="16.2" customHeight="1">
      <c r="A115" s="13"/>
      <c r="B115" s="13"/>
      <c r="C115" s="13"/>
      <c r="D115" s="13"/>
      <c r="E115" s="31" t="s">
        <v>2</v>
      </c>
      <c r="F115" s="242"/>
      <c r="G115" s="58">
        <v>0</v>
      </c>
      <c r="H115" s="58">
        <v>0</v>
      </c>
      <c r="I115" s="240">
        <f t="shared" ref="I115:I116" si="283">H115+G115</f>
        <v>0</v>
      </c>
      <c r="J115" s="58">
        <v>0</v>
      </c>
      <c r="K115" s="58">
        <v>0</v>
      </c>
      <c r="L115" s="240">
        <f t="shared" ref="L115:L116" si="284">K115+J115</f>
        <v>0</v>
      </c>
      <c r="M115" s="59">
        <v>0</v>
      </c>
      <c r="N115" s="59">
        <v>0</v>
      </c>
      <c r="O115" s="241">
        <f t="shared" ref="O115:O116" si="285">N115+M115</f>
        <v>0</v>
      </c>
      <c r="P115" s="58">
        <v>0</v>
      </c>
      <c r="Q115" s="58">
        <v>0</v>
      </c>
      <c r="R115" s="240">
        <f t="shared" ref="R115:R116" si="286">Q115+P115</f>
        <v>0</v>
      </c>
    </row>
    <row r="116" spans="1:28" s="13" customFormat="1" ht="28.2" customHeight="1">
      <c r="A116" s="232">
        <v>46288</v>
      </c>
      <c r="B116" s="233">
        <v>0</v>
      </c>
      <c r="C116" s="233">
        <v>0</v>
      </c>
      <c r="D116" s="243">
        <f>B116+C116</f>
        <v>0</v>
      </c>
      <c r="E116" s="34" t="s">
        <v>17</v>
      </c>
      <c r="F116" s="244"/>
      <c r="G116" s="35">
        <f t="shared" ref="G116:H116" si="287">G114+G115</f>
        <v>-0.1</v>
      </c>
      <c r="H116" s="35">
        <f t="shared" si="287"/>
        <v>-0.15</v>
      </c>
      <c r="I116" s="240">
        <f t="shared" si="283"/>
        <v>-0.25</v>
      </c>
      <c r="J116" s="35">
        <f t="shared" ref="J116:K116" si="288">J114+J115</f>
        <v>0</v>
      </c>
      <c r="K116" s="35">
        <f t="shared" si="288"/>
        <v>0</v>
      </c>
      <c r="L116" s="240">
        <f t="shared" si="284"/>
        <v>0</v>
      </c>
      <c r="M116" s="37">
        <f t="shared" ref="M116:N116" si="289">M114+M115</f>
        <v>-0.02</v>
      </c>
      <c r="N116" s="37">
        <f t="shared" si="289"/>
        <v>-0.03</v>
      </c>
      <c r="O116" s="241">
        <f t="shared" si="285"/>
        <v>-0.05</v>
      </c>
      <c r="P116" s="35">
        <f t="shared" ref="P116:Q116" si="290">P114+P115</f>
        <v>-5.0000000000000001E-3</v>
      </c>
      <c r="Q116" s="35">
        <f t="shared" si="290"/>
        <v>-7.4999999999999997E-3</v>
      </c>
      <c r="R116" s="240">
        <f t="shared" si="286"/>
        <v>-1.2500000000000001E-2</v>
      </c>
      <c r="V116" s="17"/>
      <c r="W116" s="17"/>
      <c r="X116" s="17"/>
      <c r="Y116" s="17"/>
      <c r="Z116" s="18"/>
      <c r="AA116" s="18"/>
      <c r="AB116" s="18"/>
    </row>
    <row r="117" spans="1:28" s="15" customFormat="1" ht="23.4" customHeight="1">
      <c r="A117" s="245"/>
      <c r="B117" s="246"/>
      <c r="C117" s="246"/>
      <c r="D117" s="247"/>
      <c r="E117" s="39" t="s">
        <v>12</v>
      </c>
      <c r="F117" s="234" t="s">
        <v>259</v>
      </c>
      <c r="G117" s="169">
        <f>IF($F117="RICE",B116*0.1,"")</f>
        <v>0</v>
      </c>
      <c r="H117" s="169">
        <f>IF($F117="RICE",C116*0.15,"")</f>
        <v>0</v>
      </c>
      <c r="I117" s="248">
        <f>IF($F117="RICE",G117+H117,"")</f>
        <v>0</v>
      </c>
      <c r="J117" s="169" t="str">
        <f>IF($F117="WHEAT",B116*0.1,"")</f>
        <v/>
      </c>
      <c r="K117" s="169" t="str">
        <f>IF($F117="WHEAT",C116*0.15,"")</f>
        <v/>
      </c>
      <c r="L117" s="248" t="str">
        <f>IF($F117="WHEAT",J117+K117,"")</f>
        <v/>
      </c>
      <c r="M117" s="227">
        <f>B116*0.02</f>
        <v>0</v>
      </c>
      <c r="N117" s="227">
        <f>C116*0.03</f>
        <v>0</v>
      </c>
      <c r="O117" s="249">
        <f>N117+M117</f>
        <v>0</v>
      </c>
      <c r="P117" s="169">
        <f>B116*0.005</f>
        <v>0</v>
      </c>
      <c r="Q117" s="250">
        <f>C116*0.0075</f>
        <v>0</v>
      </c>
      <c r="R117" s="248">
        <f>Q117+P117</f>
        <v>0</v>
      </c>
      <c r="T117" s="16"/>
      <c r="U117" s="16"/>
      <c r="V117" s="42"/>
      <c r="W117" s="42"/>
      <c r="X117" s="42"/>
      <c r="Y117" s="42"/>
      <c r="Z117" s="43"/>
      <c r="AA117" s="43"/>
      <c r="AB117" s="44"/>
    </row>
    <row r="118" spans="1:28" s="16" customFormat="1" ht="19.2" customHeight="1">
      <c r="A118" s="251"/>
      <c r="B118" s="252"/>
      <c r="C118" s="253"/>
      <c r="D118" s="254"/>
      <c r="E118" s="39" t="s">
        <v>13</v>
      </c>
      <c r="F118" s="39"/>
      <c r="G118" s="169">
        <f t="shared" ref="G118:I118" si="291">IF(OR(G117="",G117=0),G116,G116-G117)</f>
        <v>-0.1</v>
      </c>
      <c r="H118" s="169">
        <f t="shared" si="291"/>
        <v>-0.15</v>
      </c>
      <c r="I118" s="248">
        <f t="shared" si="291"/>
        <v>-0.25</v>
      </c>
      <c r="J118" s="169">
        <f>IF(OR(J117="",J117=0),J116,J116-J117)</f>
        <v>0</v>
      </c>
      <c r="K118" s="169">
        <f t="shared" ref="K118:L118" si="292">IF(OR(K117="",K117=0),K116,K116-K117)</f>
        <v>0</v>
      </c>
      <c r="L118" s="248">
        <f t="shared" si="292"/>
        <v>0</v>
      </c>
      <c r="M118" s="169">
        <f t="shared" ref="M118:R118" si="293">M116-M117</f>
        <v>-0.02</v>
      </c>
      <c r="N118" s="169">
        <f t="shared" si="293"/>
        <v>-0.03</v>
      </c>
      <c r="O118" s="248">
        <f t="shared" si="293"/>
        <v>-0.05</v>
      </c>
      <c r="P118" s="169">
        <f t="shared" si="293"/>
        <v>-5.0000000000000001E-3</v>
      </c>
      <c r="Q118" s="169">
        <f t="shared" si="293"/>
        <v>-7.4999999999999997E-3</v>
      </c>
      <c r="R118" s="248">
        <f t="shared" si="293"/>
        <v>-1.2500000000000001E-2</v>
      </c>
      <c r="V118" s="42"/>
      <c r="W118" s="42"/>
      <c r="X118" s="42"/>
      <c r="Y118" s="42"/>
      <c r="Z118" s="43"/>
      <c r="AA118" s="43"/>
      <c r="AB118" s="43"/>
    </row>
    <row r="119" spans="1:28" ht="16.8" customHeight="1">
      <c r="A119" s="14"/>
      <c r="E119" s="31" t="s">
        <v>11</v>
      </c>
      <c r="F119" s="31"/>
      <c r="G119" s="32">
        <f>G118</f>
        <v>-0.1</v>
      </c>
      <c r="H119" s="32">
        <f t="shared" ref="H119:R119" si="294">H118</f>
        <v>-0.15</v>
      </c>
      <c r="I119" s="240">
        <f t="shared" si="294"/>
        <v>-0.25</v>
      </c>
      <c r="J119" s="32">
        <f t="shared" si="294"/>
        <v>0</v>
      </c>
      <c r="K119" s="32">
        <f t="shared" si="294"/>
        <v>0</v>
      </c>
      <c r="L119" s="240">
        <f t="shared" si="294"/>
        <v>0</v>
      </c>
      <c r="M119" s="32">
        <f t="shared" si="294"/>
        <v>-0.02</v>
      </c>
      <c r="N119" s="32">
        <f t="shared" si="294"/>
        <v>-0.03</v>
      </c>
      <c r="O119" s="240">
        <f t="shared" si="294"/>
        <v>-0.05</v>
      </c>
      <c r="P119" s="32">
        <f t="shared" si="294"/>
        <v>-5.0000000000000001E-3</v>
      </c>
      <c r="Q119" s="32">
        <f t="shared" si="294"/>
        <v>-7.4999999999999997E-3</v>
      </c>
      <c r="R119" s="240">
        <f t="shared" si="294"/>
        <v>-1.2500000000000001E-2</v>
      </c>
    </row>
    <row r="120" spans="1:28" ht="16.2" customHeight="1">
      <c r="A120" s="13"/>
      <c r="B120" s="13"/>
      <c r="C120" s="13"/>
      <c r="D120" s="13"/>
      <c r="E120" s="31" t="s">
        <v>2</v>
      </c>
      <c r="F120" s="242"/>
      <c r="G120" s="58">
        <v>0</v>
      </c>
      <c r="H120" s="58">
        <v>0</v>
      </c>
      <c r="I120" s="240">
        <f t="shared" ref="I120:I121" si="295">H120+G120</f>
        <v>0</v>
      </c>
      <c r="J120" s="58">
        <v>0</v>
      </c>
      <c r="K120" s="58">
        <v>0</v>
      </c>
      <c r="L120" s="240">
        <f t="shared" ref="L120:L121" si="296">K120+J120</f>
        <v>0</v>
      </c>
      <c r="M120" s="59">
        <v>0</v>
      </c>
      <c r="N120" s="59">
        <v>0</v>
      </c>
      <c r="O120" s="241">
        <f t="shared" ref="O120:O121" si="297">N120+M120</f>
        <v>0</v>
      </c>
      <c r="P120" s="58">
        <v>0</v>
      </c>
      <c r="Q120" s="58">
        <v>0</v>
      </c>
      <c r="R120" s="240">
        <f t="shared" ref="R120:R121" si="298">Q120+P120</f>
        <v>0</v>
      </c>
    </row>
    <row r="121" spans="1:28" s="13" customFormat="1" ht="28.2" customHeight="1">
      <c r="A121" s="232">
        <v>46289</v>
      </c>
      <c r="B121" s="233">
        <v>0</v>
      </c>
      <c r="C121" s="233">
        <v>0</v>
      </c>
      <c r="D121" s="243">
        <f>B121+C121</f>
        <v>0</v>
      </c>
      <c r="E121" s="34" t="s">
        <v>17</v>
      </c>
      <c r="F121" s="244"/>
      <c r="G121" s="35">
        <f t="shared" ref="G121:H121" si="299">G119+G120</f>
        <v>-0.1</v>
      </c>
      <c r="H121" s="35">
        <f t="shared" si="299"/>
        <v>-0.15</v>
      </c>
      <c r="I121" s="240">
        <f t="shared" si="295"/>
        <v>-0.25</v>
      </c>
      <c r="J121" s="35">
        <f t="shared" ref="J121:K121" si="300">J119+J120</f>
        <v>0</v>
      </c>
      <c r="K121" s="35">
        <f t="shared" si="300"/>
        <v>0</v>
      </c>
      <c r="L121" s="240">
        <f t="shared" si="296"/>
        <v>0</v>
      </c>
      <c r="M121" s="37">
        <f t="shared" ref="M121:N121" si="301">M119+M120</f>
        <v>-0.02</v>
      </c>
      <c r="N121" s="37">
        <f t="shared" si="301"/>
        <v>-0.03</v>
      </c>
      <c r="O121" s="241">
        <f t="shared" si="297"/>
        <v>-0.05</v>
      </c>
      <c r="P121" s="35">
        <f t="shared" ref="P121:Q121" si="302">P119+P120</f>
        <v>-5.0000000000000001E-3</v>
      </c>
      <c r="Q121" s="35">
        <f t="shared" si="302"/>
        <v>-7.4999999999999997E-3</v>
      </c>
      <c r="R121" s="240">
        <f t="shared" si="298"/>
        <v>-1.2500000000000001E-2</v>
      </c>
      <c r="V121" s="17"/>
      <c r="W121" s="17"/>
      <c r="X121" s="17"/>
      <c r="Y121" s="17"/>
      <c r="Z121" s="18"/>
      <c r="AA121" s="18"/>
      <c r="AB121" s="18"/>
    </row>
    <row r="122" spans="1:28" s="15" customFormat="1" ht="23.4" customHeight="1">
      <c r="A122" s="245"/>
      <c r="B122" s="246"/>
      <c r="C122" s="246"/>
      <c r="D122" s="247"/>
      <c r="E122" s="39" t="s">
        <v>12</v>
      </c>
      <c r="F122" s="234" t="s">
        <v>259</v>
      </c>
      <c r="G122" s="169">
        <f>IF($F122="RICE",B121*0.1,"")</f>
        <v>0</v>
      </c>
      <c r="H122" s="169">
        <f>IF($F122="RICE",C121*0.15,"")</f>
        <v>0</v>
      </c>
      <c r="I122" s="248">
        <f>IF($F122="RICE",G122+H122,"")</f>
        <v>0</v>
      </c>
      <c r="J122" s="169" t="str">
        <f>IF($F122="WHEAT",B121*0.1,"")</f>
        <v/>
      </c>
      <c r="K122" s="169" t="str">
        <f>IF($F122="WHEAT",C121*0.15,"")</f>
        <v/>
      </c>
      <c r="L122" s="248" t="str">
        <f>IF($F122="WHEAT",J122+K122,"")</f>
        <v/>
      </c>
      <c r="M122" s="227">
        <f>B121*0.02</f>
        <v>0</v>
      </c>
      <c r="N122" s="227">
        <f>C121*0.03</f>
        <v>0</v>
      </c>
      <c r="O122" s="249">
        <f>N122+M122</f>
        <v>0</v>
      </c>
      <c r="P122" s="169">
        <f>B121*0.005</f>
        <v>0</v>
      </c>
      <c r="Q122" s="250">
        <f>C121*0.0075</f>
        <v>0</v>
      </c>
      <c r="R122" s="248">
        <f>Q122+P122</f>
        <v>0</v>
      </c>
      <c r="T122" s="16"/>
      <c r="U122" s="16"/>
      <c r="V122" s="42"/>
      <c r="W122" s="42"/>
      <c r="X122" s="42"/>
      <c r="Y122" s="42"/>
      <c r="Z122" s="43"/>
      <c r="AA122" s="43"/>
      <c r="AB122" s="44"/>
    </row>
    <row r="123" spans="1:28" s="16" customFormat="1" ht="19.2" customHeight="1">
      <c r="A123" s="251"/>
      <c r="B123" s="252"/>
      <c r="C123" s="253"/>
      <c r="D123" s="254"/>
      <c r="E123" s="39" t="s">
        <v>13</v>
      </c>
      <c r="F123" s="39"/>
      <c r="G123" s="169">
        <f t="shared" ref="G123:I123" si="303">IF(OR(G122="",G122=0),G121,G121-G122)</f>
        <v>-0.1</v>
      </c>
      <c r="H123" s="169">
        <f t="shared" si="303"/>
        <v>-0.15</v>
      </c>
      <c r="I123" s="248">
        <f t="shared" si="303"/>
        <v>-0.25</v>
      </c>
      <c r="J123" s="169">
        <f>IF(OR(J122="",J122=0),J121,J121-J122)</f>
        <v>0</v>
      </c>
      <c r="K123" s="169">
        <f t="shared" ref="K123:L123" si="304">IF(OR(K122="",K122=0),K121,K121-K122)</f>
        <v>0</v>
      </c>
      <c r="L123" s="248">
        <f t="shared" si="304"/>
        <v>0</v>
      </c>
      <c r="M123" s="169">
        <f t="shared" ref="M123:R123" si="305">M121-M122</f>
        <v>-0.02</v>
      </c>
      <c r="N123" s="169">
        <f t="shared" si="305"/>
        <v>-0.03</v>
      </c>
      <c r="O123" s="248">
        <f t="shared" si="305"/>
        <v>-0.05</v>
      </c>
      <c r="P123" s="169">
        <f t="shared" si="305"/>
        <v>-5.0000000000000001E-3</v>
      </c>
      <c r="Q123" s="169">
        <f t="shared" si="305"/>
        <v>-7.4999999999999997E-3</v>
      </c>
      <c r="R123" s="248">
        <f t="shared" si="305"/>
        <v>-1.2500000000000001E-2</v>
      </c>
      <c r="V123" s="42"/>
      <c r="W123" s="42"/>
      <c r="X123" s="42"/>
      <c r="Y123" s="42"/>
      <c r="Z123" s="43"/>
      <c r="AA123" s="43"/>
      <c r="AB123" s="43"/>
    </row>
    <row r="124" spans="1:28" ht="16.8" customHeight="1">
      <c r="A124" s="14"/>
      <c r="E124" s="31" t="s">
        <v>11</v>
      </c>
      <c r="F124" s="31"/>
      <c r="G124" s="32">
        <f>G123</f>
        <v>-0.1</v>
      </c>
      <c r="H124" s="32">
        <f t="shared" ref="H124:R124" si="306">H123</f>
        <v>-0.15</v>
      </c>
      <c r="I124" s="240">
        <f t="shared" si="306"/>
        <v>-0.25</v>
      </c>
      <c r="J124" s="32">
        <f t="shared" si="306"/>
        <v>0</v>
      </c>
      <c r="K124" s="32">
        <f t="shared" si="306"/>
        <v>0</v>
      </c>
      <c r="L124" s="240">
        <f t="shared" si="306"/>
        <v>0</v>
      </c>
      <c r="M124" s="32">
        <f t="shared" si="306"/>
        <v>-0.02</v>
      </c>
      <c r="N124" s="32">
        <f t="shared" si="306"/>
        <v>-0.03</v>
      </c>
      <c r="O124" s="240">
        <f t="shared" si="306"/>
        <v>-0.05</v>
      </c>
      <c r="P124" s="32">
        <f t="shared" si="306"/>
        <v>-5.0000000000000001E-3</v>
      </c>
      <c r="Q124" s="32">
        <f t="shared" si="306"/>
        <v>-7.4999999999999997E-3</v>
      </c>
      <c r="R124" s="240">
        <f t="shared" si="306"/>
        <v>-1.2500000000000001E-2</v>
      </c>
    </row>
    <row r="125" spans="1:28" ht="16.2" customHeight="1">
      <c r="A125" s="13"/>
      <c r="B125" s="13"/>
      <c r="C125" s="13"/>
      <c r="D125" s="13"/>
      <c r="E125" s="31" t="s">
        <v>2</v>
      </c>
      <c r="F125" s="242"/>
      <c r="G125" s="58">
        <v>0</v>
      </c>
      <c r="H125" s="58">
        <v>0</v>
      </c>
      <c r="I125" s="240">
        <f t="shared" ref="I125:I126" si="307">H125+G125</f>
        <v>0</v>
      </c>
      <c r="J125" s="58">
        <v>0</v>
      </c>
      <c r="K125" s="58">
        <v>0</v>
      </c>
      <c r="L125" s="240">
        <f t="shared" ref="L125:L126" si="308">K125+J125</f>
        <v>0</v>
      </c>
      <c r="M125" s="59">
        <v>0</v>
      </c>
      <c r="N125" s="59">
        <v>0</v>
      </c>
      <c r="O125" s="241">
        <f t="shared" ref="O125:O126" si="309">N125+M125</f>
        <v>0</v>
      </c>
      <c r="P125" s="58">
        <v>0</v>
      </c>
      <c r="Q125" s="58">
        <v>0</v>
      </c>
      <c r="R125" s="240">
        <f t="shared" ref="R125:R126" si="310">Q125+P125</f>
        <v>0</v>
      </c>
    </row>
    <row r="126" spans="1:28" s="13" customFormat="1" ht="28.2" customHeight="1">
      <c r="A126" s="232">
        <v>46290</v>
      </c>
      <c r="B126" s="233">
        <v>0</v>
      </c>
      <c r="C126" s="233">
        <v>0</v>
      </c>
      <c r="D126" s="243">
        <f>B126+C126</f>
        <v>0</v>
      </c>
      <c r="E126" s="34" t="s">
        <v>17</v>
      </c>
      <c r="F126" s="244"/>
      <c r="G126" s="35">
        <f t="shared" ref="G126:H126" si="311">G124+G125</f>
        <v>-0.1</v>
      </c>
      <c r="H126" s="35">
        <f t="shared" si="311"/>
        <v>-0.15</v>
      </c>
      <c r="I126" s="240">
        <f t="shared" si="307"/>
        <v>-0.25</v>
      </c>
      <c r="J126" s="35">
        <f t="shared" ref="J126:K126" si="312">J124+J125</f>
        <v>0</v>
      </c>
      <c r="K126" s="35">
        <f t="shared" si="312"/>
        <v>0</v>
      </c>
      <c r="L126" s="240">
        <f t="shared" si="308"/>
        <v>0</v>
      </c>
      <c r="M126" s="37">
        <f t="shared" ref="M126:N126" si="313">M124+M125</f>
        <v>-0.02</v>
      </c>
      <c r="N126" s="37">
        <f t="shared" si="313"/>
        <v>-0.03</v>
      </c>
      <c r="O126" s="241">
        <f t="shared" si="309"/>
        <v>-0.05</v>
      </c>
      <c r="P126" s="35">
        <f t="shared" ref="P126:Q126" si="314">P124+P125</f>
        <v>-5.0000000000000001E-3</v>
      </c>
      <c r="Q126" s="35">
        <f t="shared" si="314"/>
        <v>-7.4999999999999997E-3</v>
      </c>
      <c r="R126" s="240">
        <f t="shared" si="310"/>
        <v>-1.2500000000000001E-2</v>
      </c>
      <c r="V126" s="17"/>
      <c r="W126" s="17"/>
      <c r="X126" s="17"/>
      <c r="Y126" s="17"/>
      <c r="Z126" s="18"/>
      <c r="AA126" s="18"/>
      <c r="AB126" s="18"/>
    </row>
    <row r="127" spans="1:28" s="15" customFormat="1" ht="23.4" customHeight="1">
      <c r="A127" s="245"/>
      <c r="B127" s="246"/>
      <c r="C127" s="246"/>
      <c r="D127" s="247"/>
      <c r="E127" s="39" t="s">
        <v>12</v>
      </c>
      <c r="F127" s="234" t="s">
        <v>259</v>
      </c>
      <c r="G127" s="169">
        <f>IF($F127="RICE",B126*0.1,"")</f>
        <v>0</v>
      </c>
      <c r="H127" s="169">
        <f>IF($F127="RICE",C126*0.15,"")</f>
        <v>0</v>
      </c>
      <c r="I127" s="248">
        <f>IF($F127="RICE",G127+H127,"")</f>
        <v>0</v>
      </c>
      <c r="J127" s="169" t="str">
        <f>IF($F127="WHEAT",B126*0.1,"")</f>
        <v/>
      </c>
      <c r="K127" s="169" t="str">
        <f>IF($F127="WHEAT",C126*0.15,"")</f>
        <v/>
      </c>
      <c r="L127" s="248" t="str">
        <f>IF($F127="WHEAT",J127+K127,"")</f>
        <v/>
      </c>
      <c r="M127" s="227">
        <f>B126*0.02</f>
        <v>0</v>
      </c>
      <c r="N127" s="227">
        <f>C126*0.03</f>
        <v>0</v>
      </c>
      <c r="O127" s="249">
        <f>N127+M127</f>
        <v>0</v>
      </c>
      <c r="P127" s="169">
        <f>B126*0.005</f>
        <v>0</v>
      </c>
      <c r="Q127" s="250">
        <f>C126*0.0075</f>
        <v>0</v>
      </c>
      <c r="R127" s="248">
        <f>Q127+P127</f>
        <v>0</v>
      </c>
      <c r="T127" s="16"/>
      <c r="U127" s="16"/>
      <c r="V127" s="42"/>
      <c r="W127" s="42"/>
      <c r="X127" s="42"/>
      <c r="Y127" s="42"/>
      <c r="Z127" s="43"/>
      <c r="AA127" s="43"/>
      <c r="AB127" s="44"/>
    </row>
    <row r="128" spans="1:28" s="16" customFormat="1" ht="19.2" customHeight="1">
      <c r="A128" s="251"/>
      <c r="B128" s="252"/>
      <c r="C128" s="253"/>
      <c r="D128" s="254"/>
      <c r="E128" s="39" t="s">
        <v>13</v>
      </c>
      <c r="F128" s="39"/>
      <c r="G128" s="169">
        <f t="shared" ref="G128:I128" si="315">IF(OR(G127="",G127=0),G126,G126-G127)</f>
        <v>-0.1</v>
      </c>
      <c r="H128" s="169">
        <f t="shared" si="315"/>
        <v>-0.15</v>
      </c>
      <c r="I128" s="248">
        <f t="shared" si="315"/>
        <v>-0.25</v>
      </c>
      <c r="J128" s="169">
        <f>IF(OR(J127="",J127=0),J126,J126-J127)</f>
        <v>0</v>
      </c>
      <c r="K128" s="169">
        <f t="shared" ref="K128:L128" si="316">IF(OR(K127="",K127=0),K126,K126-K127)</f>
        <v>0</v>
      </c>
      <c r="L128" s="248">
        <f t="shared" si="316"/>
        <v>0</v>
      </c>
      <c r="M128" s="169">
        <f t="shared" ref="M128:R128" si="317">M126-M127</f>
        <v>-0.02</v>
      </c>
      <c r="N128" s="169">
        <f t="shared" si="317"/>
        <v>-0.03</v>
      </c>
      <c r="O128" s="248">
        <f t="shared" si="317"/>
        <v>-0.05</v>
      </c>
      <c r="P128" s="169">
        <f t="shared" si="317"/>
        <v>-5.0000000000000001E-3</v>
      </c>
      <c r="Q128" s="169">
        <f t="shared" si="317"/>
        <v>-7.4999999999999997E-3</v>
      </c>
      <c r="R128" s="248">
        <f t="shared" si="317"/>
        <v>-1.2500000000000001E-2</v>
      </c>
      <c r="V128" s="42"/>
      <c r="W128" s="42"/>
      <c r="X128" s="42"/>
      <c r="Y128" s="42"/>
      <c r="Z128" s="43"/>
      <c r="AA128" s="43"/>
      <c r="AB128" s="43"/>
    </row>
    <row r="129" spans="1:28" ht="16.8" customHeight="1">
      <c r="A129" s="14"/>
      <c r="E129" s="31" t="s">
        <v>11</v>
      </c>
      <c r="F129" s="31"/>
      <c r="G129" s="32">
        <f>G128</f>
        <v>-0.1</v>
      </c>
      <c r="H129" s="32">
        <f t="shared" ref="H129:R129" si="318">H128</f>
        <v>-0.15</v>
      </c>
      <c r="I129" s="240">
        <f t="shared" si="318"/>
        <v>-0.25</v>
      </c>
      <c r="J129" s="32">
        <f t="shared" si="318"/>
        <v>0</v>
      </c>
      <c r="K129" s="32">
        <f t="shared" si="318"/>
        <v>0</v>
      </c>
      <c r="L129" s="240">
        <f t="shared" si="318"/>
        <v>0</v>
      </c>
      <c r="M129" s="32">
        <f t="shared" si="318"/>
        <v>-0.02</v>
      </c>
      <c r="N129" s="32">
        <f t="shared" si="318"/>
        <v>-0.03</v>
      </c>
      <c r="O129" s="240">
        <f t="shared" si="318"/>
        <v>-0.05</v>
      </c>
      <c r="P129" s="32">
        <f t="shared" si="318"/>
        <v>-5.0000000000000001E-3</v>
      </c>
      <c r="Q129" s="32">
        <f t="shared" si="318"/>
        <v>-7.4999999999999997E-3</v>
      </c>
      <c r="R129" s="240">
        <f t="shared" si="318"/>
        <v>-1.2500000000000001E-2</v>
      </c>
    </row>
    <row r="130" spans="1:28" ht="16.2" customHeight="1">
      <c r="A130" s="13"/>
      <c r="B130" s="13"/>
      <c r="C130" s="13"/>
      <c r="D130" s="13"/>
      <c r="E130" s="31" t="s">
        <v>2</v>
      </c>
      <c r="F130" s="242"/>
      <c r="G130" s="58">
        <v>0</v>
      </c>
      <c r="H130" s="58">
        <v>0</v>
      </c>
      <c r="I130" s="240">
        <f t="shared" ref="I130:I131" si="319">H130+G130</f>
        <v>0</v>
      </c>
      <c r="J130" s="58">
        <v>0</v>
      </c>
      <c r="K130" s="58">
        <v>0</v>
      </c>
      <c r="L130" s="240">
        <f t="shared" ref="L130:L131" si="320">K130+J130</f>
        <v>0</v>
      </c>
      <c r="M130" s="59">
        <v>0</v>
      </c>
      <c r="N130" s="59">
        <v>0</v>
      </c>
      <c r="O130" s="241">
        <f t="shared" ref="O130:O131" si="321">N130+M130</f>
        <v>0</v>
      </c>
      <c r="P130" s="58">
        <v>0</v>
      </c>
      <c r="Q130" s="58">
        <v>0</v>
      </c>
      <c r="R130" s="240">
        <f t="shared" ref="R130:R131" si="322">Q130+P130</f>
        <v>0</v>
      </c>
    </row>
    <row r="131" spans="1:28" s="13" customFormat="1" ht="28.2" customHeight="1">
      <c r="A131" s="232">
        <v>46291</v>
      </c>
      <c r="B131" s="233">
        <v>0</v>
      </c>
      <c r="C131" s="233">
        <v>0</v>
      </c>
      <c r="D131" s="243">
        <f>B131+C131</f>
        <v>0</v>
      </c>
      <c r="E131" s="34" t="s">
        <v>17</v>
      </c>
      <c r="F131" s="244"/>
      <c r="G131" s="35">
        <f t="shared" ref="G131:H131" si="323">G129+G130</f>
        <v>-0.1</v>
      </c>
      <c r="H131" s="35">
        <f t="shared" si="323"/>
        <v>-0.15</v>
      </c>
      <c r="I131" s="240">
        <f t="shared" si="319"/>
        <v>-0.25</v>
      </c>
      <c r="J131" s="35">
        <f t="shared" ref="J131:K131" si="324">J129+J130</f>
        <v>0</v>
      </c>
      <c r="K131" s="35">
        <f t="shared" si="324"/>
        <v>0</v>
      </c>
      <c r="L131" s="240">
        <f t="shared" si="320"/>
        <v>0</v>
      </c>
      <c r="M131" s="37">
        <f t="shared" ref="M131:N131" si="325">M129+M130</f>
        <v>-0.02</v>
      </c>
      <c r="N131" s="37">
        <f t="shared" si="325"/>
        <v>-0.03</v>
      </c>
      <c r="O131" s="241">
        <f t="shared" si="321"/>
        <v>-0.05</v>
      </c>
      <c r="P131" s="35">
        <f t="shared" ref="P131:Q131" si="326">P129+P130</f>
        <v>-5.0000000000000001E-3</v>
      </c>
      <c r="Q131" s="35">
        <f t="shared" si="326"/>
        <v>-7.4999999999999997E-3</v>
      </c>
      <c r="R131" s="240">
        <f t="shared" si="322"/>
        <v>-1.2500000000000001E-2</v>
      </c>
      <c r="V131" s="17"/>
      <c r="W131" s="17"/>
      <c r="X131" s="17"/>
      <c r="Y131" s="17"/>
      <c r="Z131" s="18"/>
      <c r="AA131" s="18"/>
      <c r="AB131" s="18"/>
    </row>
    <row r="132" spans="1:28" s="15" customFormat="1" ht="23.4" customHeight="1">
      <c r="A132" s="245"/>
      <c r="B132" s="246"/>
      <c r="C132" s="246"/>
      <c r="D132" s="247"/>
      <c r="E132" s="39" t="s">
        <v>12</v>
      </c>
      <c r="F132" s="234" t="s">
        <v>259</v>
      </c>
      <c r="G132" s="169">
        <f>IF($F132="RICE",B131*0.1,"")</f>
        <v>0</v>
      </c>
      <c r="H132" s="169">
        <f>IF($F132="RICE",C131*0.15,"")</f>
        <v>0</v>
      </c>
      <c r="I132" s="248">
        <f>IF($F132="RICE",G132+H132,"")</f>
        <v>0</v>
      </c>
      <c r="J132" s="169" t="str">
        <f>IF($F132="WHEAT",B131*0.1,"")</f>
        <v/>
      </c>
      <c r="K132" s="169" t="str">
        <f>IF($F132="WHEAT",C131*0.15,"")</f>
        <v/>
      </c>
      <c r="L132" s="248" t="str">
        <f>IF($F132="WHEAT",J132+K132,"")</f>
        <v/>
      </c>
      <c r="M132" s="227">
        <f>B131*0.02</f>
        <v>0</v>
      </c>
      <c r="N132" s="227">
        <f>C131*0.03</f>
        <v>0</v>
      </c>
      <c r="O132" s="249">
        <f>N132+M132</f>
        <v>0</v>
      </c>
      <c r="P132" s="169">
        <f>B131*0.005</f>
        <v>0</v>
      </c>
      <c r="Q132" s="250">
        <f>C131*0.0075</f>
        <v>0</v>
      </c>
      <c r="R132" s="248">
        <f>Q132+P132</f>
        <v>0</v>
      </c>
      <c r="T132" s="16"/>
      <c r="U132" s="16"/>
      <c r="V132" s="42"/>
      <c r="W132" s="42"/>
      <c r="X132" s="42"/>
      <c r="Y132" s="42"/>
      <c r="Z132" s="43"/>
      <c r="AA132" s="43"/>
      <c r="AB132" s="44"/>
    </row>
    <row r="133" spans="1:28" s="16" customFormat="1" ht="19.2" customHeight="1">
      <c r="A133" s="251"/>
      <c r="B133" s="252"/>
      <c r="C133" s="253"/>
      <c r="D133" s="254"/>
      <c r="E133" s="39" t="s">
        <v>13</v>
      </c>
      <c r="F133" s="39"/>
      <c r="G133" s="169">
        <f t="shared" ref="G133:I133" si="327">IF(OR(G132="",G132=0),G131,G131-G132)</f>
        <v>-0.1</v>
      </c>
      <c r="H133" s="169">
        <f t="shared" si="327"/>
        <v>-0.15</v>
      </c>
      <c r="I133" s="248">
        <f t="shared" si="327"/>
        <v>-0.25</v>
      </c>
      <c r="J133" s="169">
        <f>IF(OR(J132="",J132=0),J131,J131-J132)</f>
        <v>0</v>
      </c>
      <c r="K133" s="169">
        <f t="shared" ref="K133:L133" si="328">IF(OR(K132="",K132=0),K131,K131-K132)</f>
        <v>0</v>
      </c>
      <c r="L133" s="248">
        <f t="shared" si="328"/>
        <v>0</v>
      </c>
      <c r="M133" s="169">
        <f t="shared" ref="M133:R133" si="329">M131-M132</f>
        <v>-0.02</v>
      </c>
      <c r="N133" s="169">
        <f t="shared" si="329"/>
        <v>-0.03</v>
      </c>
      <c r="O133" s="248">
        <f t="shared" si="329"/>
        <v>-0.05</v>
      </c>
      <c r="P133" s="169">
        <f t="shared" si="329"/>
        <v>-5.0000000000000001E-3</v>
      </c>
      <c r="Q133" s="169">
        <f t="shared" si="329"/>
        <v>-7.4999999999999997E-3</v>
      </c>
      <c r="R133" s="248">
        <f t="shared" si="329"/>
        <v>-1.2500000000000001E-2</v>
      </c>
      <c r="V133" s="42"/>
      <c r="W133" s="42"/>
      <c r="X133" s="42"/>
      <c r="Y133" s="42"/>
      <c r="Z133" s="43"/>
      <c r="AA133" s="43"/>
      <c r="AB133" s="43"/>
    </row>
    <row r="134" spans="1:28" ht="16.8" customHeight="1">
      <c r="A134" s="14"/>
      <c r="E134" s="31" t="s">
        <v>11</v>
      </c>
      <c r="F134" s="31"/>
      <c r="G134" s="32">
        <f>G133</f>
        <v>-0.1</v>
      </c>
      <c r="H134" s="32">
        <f t="shared" ref="H134:R134" si="330">H133</f>
        <v>-0.15</v>
      </c>
      <c r="I134" s="240">
        <f t="shared" si="330"/>
        <v>-0.25</v>
      </c>
      <c r="J134" s="32">
        <f t="shared" si="330"/>
        <v>0</v>
      </c>
      <c r="K134" s="32">
        <f t="shared" si="330"/>
        <v>0</v>
      </c>
      <c r="L134" s="240">
        <f t="shared" si="330"/>
        <v>0</v>
      </c>
      <c r="M134" s="32">
        <f t="shared" si="330"/>
        <v>-0.02</v>
      </c>
      <c r="N134" s="32">
        <f t="shared" si="330"/>
        <v>-0.03</v>
      </c>
      <c r="O134" s="240">
        <f t="shared" si="330"/>
        <v>-0.05</v>
      </c>
      <c r="P134" s="32">
        <f t="shared" si="330"/>
        <v>-5.0000000000000001E-3</v>
      </c>
      <c r="Q134" s="32">
        <f t="shared" si="330"/>
        <v>-7.4999999999999997E-3</v>
      </c>
      <c r="R134" s="240">
        <f t="shared" si="330"/>
        <v>-1.2500000000000001E-2</v>
      </c>
    </row>
    <row r="135" spans="1:28" ht="16.2" customHeight="1">
      <c r="A135" s="13"/>
      <c r="B135" s="13"/>
      <c r="C135" s="13"/>
      <c r="D135" s="13"/>
      <c r="E135" s="31" t="s">
        <v>2</v>
      </c>
      <c r="F135" s="242"/>
      <c r="G135" s="58">
        <v>0</v>
      </c>
      <c r="H135" s="58">
        <v>0</v>
      </c>
      <c r="I135" s="240">
        <f t="shared" ref="I135:I136" si="331">H135+G135</f>
        <v>0</v>
      </c>
      <c r="J135" s="58">
        <v>0</v>
      </c>
      <c r="K135" s="58">
        <v>0</v>
      </c>
      <c r="L135" s="240">
        <f t="shared" ref="L135:L136" si="332">K135+J135</f>
        <v>0</v>
      </c>
      <c r="M135" s="59">
        <v>0</v>
      </c>
      <c r="N135" s="59">
        <v>0</v>
      </c>
      <c r="O135" s="241">
        <f t="shared" ref="O135:O136" si="333">N135+M135</f>
        <v>0</v>
      </c>
      <c r="P135" s="58">
        <v>0</v>
      </c>
      <c r="Q135" s="58">
        <v>0</v>
      </c>
      <c r="R135" s="240">
        <f t="shared" ref="R135:R136" si="334">Q135+P135</f>
        <v>0</v>
      </c>
    </row>
    <row r="136" spans="1:28" s="13" customFormat="1" ht="28.2" customHeight="1">
      <c r="A136" s="232">
        <v>46292</v>
      </c>
      <c r="B136" s="233">
        <v>0</v>
      </c>
      <c r="C136" s="233">
        <v>0</v>
      </c>
      <c r="D136" s="243">
        <f>B136+C136</f>
        <v>0</v>
      </c>
      <c r="E136" s="34" t="s">
        <v>17</v>
      </c>
      <c r="F136" s="244"/>
      <c r="G136" s="35">
        <f t="shared" ref="G136:H136" si="335">G134+G135</f>
        <v>-0.1</v>
      </c>
      <c r="H136" s="35">
        <f t="shared" si="335"/>
        <v>-0.15</v>
      </c>
      <c r="I136" s="240">
        <f t="shared" si="331"/>
        <v>-0.25</v>
      </c>
      <c r="J136" s="35">
        <f t="shared" ref="J136:K136" si="336">J134+J135</f>
        <v>0</v>
      </c>
      <c r="K136" s="35">
        <f t="shared" si="336"/>
        <v>0</v>
      </c>
      <c r="L136" s="240">
        <f t="shared" si="332"/>
        <v>0</v>
      </c>
      <c r="M136" s="37">
        <f t="shared" ref="M136:N136" si="337">M134+M135</f>
        <v>-0.02</v>
      </c>
      <c r="N136" s="37">
        <f t="shared" si="337"/>
        <v>-0.03</v>
      </c>
      <c r="O136" s="241">
        <f t="shared" si="333"/>
        <v>-0.05</v>
      </c>
      <c r="P136" s="35">
        <f t="shared" ref="P136:Q136" si="338">P134+P135</f>
        <v>-5.0000000000000001E-3</v>
      </c>
      <c r="Q136" s="35">
        <f t="shared" si="338"/>
        <v>-7.4999999999999997E-3</v>
      </c>
      <c r="R136" s="240">
        <f t="shared" si="334"/>
        <v>-1.2500000000000001E-2</v>
      </c>
      <c r="V136" s="17"/>
      <c r="W136" s="17"/>
      <c r="X136" s="17"/>
      <c r="Y136" s="17"/>
      <c r="Z136" s="18"/>
      <c r="AA136" s="18"/>
      <c r="AB136" s="18"/>
    </row>
    <row r="137" spans="1:28" s="15" customFormat="1" ht="23.4" customHeight="1">
      <c r="A137" s="245"/>
      <c r="B137" s="246"/>
      <c r="C137" s="246"/>
      <c r="D137" s="247"/>
      <c r="E137" s="39" t="s">
        <v>12</v>
      </c>
      <c r="F137" s="234" t="s">
        <v>259</v>
      </c>
      <c r="G137" s="169">
        <f>IF($F137="RICE",B136*0.1,"")</f>
        <v>0</v>
      </c>
      <c r="H137" s="169">
        <f>IF($F137="RICE",C136*0.15,"")</f>
        <v>0</v>
      </c>
      <c r="I137" s="248">
        <f>IF($F137="RICE",G137+H137,"")</f>
        <v>0</v>
      </c>
      <c r="J137" s="169" t="str">
        <f>IF($F137="WHEAT",B136*0.1,"")</f>
        <v/>
      </c>
      <c r="K137" s="169" t="str">
        <f>IF($F137="WHEAT",C136*0.15,"")</f>
        <v/>
      </c>
      <c r="L137" s="248" t="str">
        <f>IF($F137="WHEAT",J137+K137,"")</f>
        <v/>
      </c>
      <c r="M137" s="227">
        <f>B136*0.02</f>
        <v>0</v>
      </c>
      <c r="N137" s="227">
        <f>C136*0.03</f>
        <v>0</v>
      </c>
      <c r="O137" s="249">
        <f>N137+M137</f>
        <v>0</v>
      </c>
      <c r="P137" s="169">
        <f>B136*0.005</f>
        <v>0</v>
      </c>
      <c r="Q137" s="250">
        <f>C136*0.0075</f>
        <v>0</v>
      </c>
      <c r="R137" s="248">
        <f>Q137+P137</f>
        <v>0</v>
      </c>
      <c r="T137" s="16"/>
      <c r="U137" s="16"/>
      <c r="V137" s="42"/>
      <c r="W137" s="42"/>
      <c r="X137" s="42"/>
      <c r="Y137" s="42"/>
      <c r="Z137" s="43"/>
      <c r="AA137" s="43"/>
      <c r="AB137" s="44"/>
    </row>
    <row r="138" spans="1:28" s="16" customFormat="1" ht="19.2" customHeight="1">
      <c r="A138" s="251"/>
      <c r="B138" s="252"/>
      <c r="C138" s="253"/>
      <c r="D138" s="254"/>
      <c r="E138" s="39" t="s">
        <v>13</v>
      </c>
      <c r="F138" s="39"/>
      <c r="G138" s="169">
        <f t="shared" ref="G138:I138" si="339">IF(OR(G137="",G137=0),G136,G136-G137)</f>
        <v>-0.1</v>
      </c>
      <c r="H138" s="169">
        <f t="shared" si="339"/>
        <v>-0.15</v>
      </c>
      <c r="I138" s="248">
        <f t="shared" si="339"/>
        <v>-0.25</v>
      </c>
      <c r="J138" s="169">
        <f>IF(OR(J137="",J137=0),J136,J136-J137)</f>
        <v>0</v>
      </c>
      <c r="K138" s="169">
        <f t="shared" ref="K138:L138" si="340">IF(OR(K137="",K137=0),K136,K136-K137)</f>
        <v>0</v>
      </c>
      <c r="L138" s="248">
        <f t="shared" si="340"/>
        <v>0</v>
      </c>
      <c r="M138" s="169">
        <f t="shared" ref="M138:R138" si="341">M136-M137</f>
        <v>-0.02</v>
      </c>
      <c r="N138" s="169">
        <f t="shared" si="341"/>
        <v>-0.03</v>
      </c>
      <c r="O138" s="248">
        <f t="shared" si="341"/>
        <v>-0.05</v>
      </c>
      <c r="P138" s="169">
        <f t="shared" si="341"/>
        <v>-5.0000000000000001E-3</v>
      </c>
      <c r="Q138" s="169">
        <f t="shared" si="341"/>
        <v>-7.4999999999999997E-3</v>
      </c>
      <c r="R138" s="248">
        <f t="shared" si="341"/>
        <v>-1.2500000000000001E-2</v>
      </c>
      <c r="V138" s="42"/>
      <c r="W138" s="42"/>
      <c r="X138" s="42"/>
      <c r="Y138" s="42"/>
      <c r="Z138" s="43"/>
      <c r="AA138" s="43"/>
      <c r="AB138" s="43"/>
    </row>
    <row r="139" spans="1:28" ht="16.8" customHeight="1">
      <c r="A139" s="14"/>
      <c r="E139" s="31" t="s">
        <v>11</v>
      </c>
      <c r="F139" s="31"/>
      <c r="G139" s="32">
        <f>G138</f>
        <v>-0.1</v>
      </c>
      <c r="H139" s="32">
        <f t="shared" ref="H139:R139" si="342">H138</f>
        <v>-0.15</v>
      </c>
      <c r="I139" s="240">
        <f t="shared" si="342"/>
        <v>-0.25</v>
      </c>
      <c r="J139" s="32">
        <f t="shared" si="342"/>
        <v>0</v>
      </c>
      <c r="K139" s="32">
        <f t="shared" si="342"/>
        <v>0</v>
      </c>
      <c r="L139" s="240">
        <f t="shared" si="342"/>
        <v>0</v>
      </c>
      <c r="M139" s="32">
        <f t="shared" si="342"/>
        <v>-0.02</v>
      </c>
      <c r="N139" s="32">
        <f t="shared" si="342"/>
        <v>-0.03</v>
      </c>
      <c r="O139" s="240">
        <f t="shared" si="342"/>
        <v>-0.05</v>
      </c>
      <c r="P139" s="32">
        <f t="shared" si="342"/>
        <v>-5.0000000000000001E-3</v>
      </c>
      <c r="Q139" s="32">
        <f t="shared" si="342"/>
        <v>-7.4999999999999997E-3</v>
      </c>
      <c r="R139" s="240">
        <f t="shared" si="342"/>
        <v>-1.2500000000000001E-2</v>
      </c>
    </row>
    <row r="140" spans="1:28" ht="16.2" customHeight="1">
      <c r="A140" s="13"/>
      <c r="B140" s="13"/>
      <c r="C140" s="13"/>
      <c r="D140" s="13"/>
      <c r="E140" s="31" t="s">
        <v>2</v>
      </c>
      <c r="F140" s="242"/>
      <c r="G140" s="58">
        <v>0</v>
      </c>
      <c r="H140" s="58">
        <v>0</v>
      </c>
      <c r="I140" s="240">
        <f t="shared" ref="I140:I141" si="343">H140+G140</f>
        <v>0</v>
      </c>
      <c r="J140" s="58">
        <v>0</v>
      </c>
      <c r="K140" s="58">
        <v>0</v>
      </c>
      <c r="L140" s="240">
        <f t="shared" ref="L140:L141" si="344">K140+J140</f>
        <v>0</v>
      </c>
      <c r="M140" s="59">
        <v>0</v>
      </c>
      <c r="N140" s="59">
        <v>0</v>
      </c>
      <c r="O140" s="241">
        <f t="shared" ref="O140:O141" si="345">N140+M140</f>
        <v>0</v>
      </c>
      <c r="P140" s="58">
        <v>0</v>
      </c>
      <c r="Q140" s="58">
        <v>0</v>
      </c>
      <c r="R140" s="240">
        <f t="shared" ref="R140:R141" si="346">Q140+P140</f>
        <v>0</v>
      </c>
    </row>
    <row r="141" spans="1:28" s="13" customFormat="1" ht="28.2" customHeight="1">
      <c r="A141" s="232">
        <v>46293</v>
      </c>
      <c r="B141" s="233">
        <v>0</v>
      </c>
      <c r="C141" s="233">
        <v>0</v>
      </c>
      <c r="D141" s="243">
        <f>B141+C141</f>
        <v>0</v>
      </c>
      <c r="E141" s="34" t="s">
        <v>17</v>
      </c>
      <c r="F141" s="244"/>
      <c r="G141" s="35">
        <f t="shared" ref="G141:H141" si="347">G139+G140</f>
        <v>-0.1</v>
      </c>
      <c r="H141" s="35">
        <f t="shared" si="347"/>
        <v>-0.15</v>
      </c>
      <c r="I141" s="240">
        <f t="shared" si="343"/>
        <v>-0.25</v>
      </c>
      <c r="J141" s="35">
        <f t="shared" ref="J141:K141" si="348">J139+J140</f>
        <v>0</v>
      </c>
      <c r="K141" s="35">
        <f t="shared" si="348"/>
        <v>0</v>
      </c>
      <c r="L141" s="240">
        <f t="shared" si="344"/>
        <v>0</v>
      </c>
      <c r="M141" s="37">
        <f t="shared" ref="M141:N141" si="349">M139+M140</f>
        <v>-0.02</v>
      </c>
      <c r="N141" s="37">
        <f t="shared" si="349"/>
        <v>-0.03</v>
      </c>
      <c r="O141" s="241">
        <f t="shared" si="345"/>
        <v>-0.05</v>
      </c>
      <c r="P141" s="35">
        <f t="shared" ref="P141:Q141" si="350">P139+P140</f>
        <v>-5.0000000000000001E-3</v>
      </c>
      <c r="Q141" s="35">
        <f t="shared" si="350"/>
        <v>-7.4999999999999997E-3</v>
      </c>
      <c r="R141" s="240">
        <f t="shared" si="346"/>
        <v>-1.2500000000000001E-2</v>
      </c>
      <c r="V141" s="17"/>
      <c r="W141" s="17"/>
      <c r="X141" s="17"/>
      <c r="Y141" s="17"/>
      <c r="Z141" s="18"/>
      <c r="AA141" s="18"/>
      <c r="AB141" s="18"/>
    </row>
    <row r="142" spans="1:28" s="15" customFormat="1" ht="23.4" customHeight="1">
      <c r="A142" s="245"/>
      <c r="B142" s="246"/>
      <c r="C142" s="246"/>
      <c r="D142" s="247"/>
      <c r="E142" s="39" t="s">
        <v>12</v>
      </c>
      <c r="F142" s="234" t="s">
        <v>259</v>
      </c>
      <c r="G142" s="169">
        <f>IF($F142="RICE",B141*0.1,"")</f>
        <v>0</v>
      </c>
      <c r="H142" s="169">
        <f>IF($F142="RICE",C141*0.15,"")</f>
        <v>0</v>
      </c>
      <c r="I142" s="248">
        <f>IF($F142="RICE",G142+H142,"")</f>
        <v>0</v>
      </c>
      <c r="J142" s="169" t="str">
        <f>IF($F142="WHEAT",B141*0.1,"")</f>
        <v/>
      </c>
      <c r="K142" s="169" t="str">
        <f>IF($F142="WHEAT",C141*0.15,"")</f>
        <v/>
      </c>
      <c r="L142" s="248" t="str">
        <f>IF($F142="WHEAT",J142+K142,"")</f>
        <v/>
      </c>
      <c r="M142" s="227">
        <f>B141*0.02</f>
        <v>0</v>
      </c>
      <c r="N142" s="227">
        <f>C141*0.03</f>
        <v>0</v>
      </c>
      <c r="O142" s="249">
        <f>N142+M142</f>
        <v>0</v>
      </c>
      <c r="P142" s="169">
        <f>B141*0.005</f>
        <v>0</v>
      </c>
      <c r="Q142" s="250">
        <f>C141*0.0075</f>
        <v>0</v>
      </c>
      <c r="R142" s="248">
        <f>Q142+P142</f>
        <v>0</v>
      </c>
      <c r="T142" s="16"/>
      <c r="U142" s="16"/>
      <c r="V142" s="42"/>
      <c r="W142" s="42"/>
      <c r="X142" s="42"/>
      <c r="Y142" s="42"/>
      <c r="Z142" s="43"/>
      <c r="AA142" s="43"/>
      <c r="AB142" s="44"/>
    </row>
    <row r="143" spans="1:28" s="16" customFormat="1" ht="19.2" customHeight="1">
      <c r="A143" s="251"/>
      <c r="B143" s="252"/>
      <c r="C143" s="253"/>
      <c r="D143" s="254"/>
      <c r="E143" s="39" t="s">
        <v>13</v>
      </c>
      <c r="F143" s="39"/>
      <c r="G143" s="169">
        <f t="shared" ref="G143:I143" si="351">IF(OR(G142="",G142=0),G141,G141-G142)</f>
        <v>-0.1</v>
      </c>
      <c r="H143" s="169">
        <f t="shared" si="351"/>
        <v>-0.15</v>
      </c>
      <c r="I143" s="248">
        <f t="shared" si="351"/>
        <v>-0.25</v>
      </c>
      <c r="J143" s="169">
        <f>IF(OR(J142="",J142=0),J141,J141-J142)</f>
        <v>0</v>
      </c>
      <c r="K143" s="169">
        <f t="shared" ref="K143:L143" si="352">IF(OR(K142="",K142=0),K141,K141-K142)</f>
        <v>0</v>
      </c>
      <c r="L143" s="248">
        <f t="shared" si="352"/>
        <v>0</v>
      </c>
      <c r="M143" s="169">
        <f t="shared" ref="M143:R143" si="353">M141-M142</f>
        <v>-0.02</v>
      </c>
      <c r="N143" s="169">
        <f t="shared" si="353"/>
        <v>-0.03</v>
      </c>
      <c r="O143" s="248">
        <f t="shared" si="353"/>
        <v>-0.05</v>
      </c>
      <c r="P143" s="169">
        <f t="shared" si="353"/>
        <v>-5.0000000000000001E-3</v>
      </c>
      <c r="Q143" s="169">
        <f t="shared" si="353"/>
        <v>-7.4999999999999997E-3</v>
      </c>
      <c r="R143" s="248">
        <f t="shared" si="353"/>
        <v>-1.2500000000000001E-2</v>
      </c>
      <c r="V143" s="42"/>
      <c r="W143" s="42"/>
      <c r="X143" s="42"/>
      <c r="Y143" s="42"/>
      <c r="Z143" s="43"/>
      <c r="AA143" s="43"/>
      <c r="AB143" s="43"/>
    </row>
    <row r="144" spans="1:28" ht="16.8" customHeight="1">
      <c r="A144" s="14"/>
      <c r="E144" s="31" t="s">
        <v>11</v>
      </c>
      <c r="F144" s="31"/>
      <c r="G144" s="32">
        <f>G143</f>
        <v>-0.1</v>
      </c>
      <c r="H144" s="32">
        <f t="shared" ref="H144:R144" si="354">H143</f>
        <v>-0.15</v>
      </c>
      <c r="I144" s="240">
        <f t="shared" si="354"/>
        <v>-0.25</v>
      </c>
      <c r="J144" s="32">
        <f t="shared" si="354"/>
        <v>0</v>
      </c>
      <c r="K144" s="32">
        <f t="shared" si="354"/>
        <v>0</v>
      </c>
      <c r="L144" s="240">
        <f t="shared" si="354"/>
        <v>0</v>
      </c>
      <c r="M144" s="32">
        <f t="shared" si="354"/>
        <v>-0.02</v>
      </c>
      <c r="N144" s="32">
        <f t="shared" si="354"/>
        <v>-0.03</v>
      </c>
      <c r="O144" s="240">
        <f t="shared" si="354"/>
        <v>-0.05</v>
      </c>
      <c r="P144" s="32">
        <f t="shared" si="354"/>
        <v>-5.0000000000000001E-3</v>
      </c>
      <c r="Q144" s="32">
        <f t="shared" si="354"/>
        <v>-7.4999999999999997E-3</v>
      </c>
      <c r="R144" s="240">
        <f t="shared" si="354"/>
        <v>-1.2500000000000001E-2</v>
      </c>
    </row>
    <row r="145" spans="1:28" ht="16.2" customHeight="1">
      <c r="A145" s="13"/>
      <c r="B145" s="13"/>
      <c r="C145" s="13"/>
      <c r="D145" s="13"/>
      <c r="E145" s="31" t="s">
        <v>2</v>
      </c>
      <c r="F145" s="242"/>
      <c r="G145" s="58">
        <v>0</v>
      </c>
      <c r="H145" s="58">
        <v>0</v>
      </c>
      <c r="I145" s="240">
        <f t="shared" ref="I145:I146" si="355">H145+G145</f>
        <v>0</v>
      </c>
      <c r="J145" s="58">
        <v>0</v>
      </c>
      <c r="K145" s="58">
        <v>0</v>
      </c>
      <c r="L145" s="240">
        <f t="shared" ref="L145:L146" si="356">K145+J145</f>
        <v>0</v>
      </c>
      <c r="M145" s="59">
        <v>0</v>
      </c>
      <c r="N145" s="59">
        <v>0</v>
      </c>
      <c r="O145" s="241">
        <f t="shared" ref="O145:O146" si="357">N145+M145</f>
        <v>0</v>
      </c>
      <c r="P145" s="58">
        <v>0</v>
      </c>
      <c r="Q145" s="58">
        <v>0</v>
      </c>
      <c r="R145" s="240">
        <f t="shared" ref="R145:R146" si="358">Q145+P145</f>
        <v>0</v>
      </c>
    </row>
    <row r="146" spans="1:28" s="13" customFormat="1" ht="28.2" customHeight="1">
      <c r="A146" s="232">
        <v>46294</v>
      </c>
      <c r="B146" s="233">
        <v>0</v>
      </c>
      <c r="C146" s="233">
        <v>0</v>
      </c>
      <c r="D146" s="243">
        <f>B146+C146</f>
        <v>0</v>
      </c>
      <c r="E146" s="34" t="s">
        <v>17</v>
      </c>
      <c r="F146" s="244"/>
      <c r="G146" s="35">
        <f t="shared" ref="G146:H146" si="359">G144+G145</f>
        <v>-0.1</v>
      </c>
      <c r="H146" s="35">
        <f t="shared" si="359"/>
        <v>-0.15</v>
      </c>
      <c r="I146" s="240">
        <f t="shared" si="355"/>
        <v>-0.25</v>
      </c>
      <c r="J146" s="35">
        <f t="shared" ref="J146:K146" si="360">J144+J145</f>
        <v>0</v>
      </c>
      <c r="K146" s="35">
        <f t="shared" si="360"/>
        <v>0</v>
      </c>
      <c r="L146" s="240">
        <f t="shared" si="356"/>
        <v>0</v>
      </c>
      <c r="M146" s="37">
        <f t="shared" ref="M146:N146" si="361">M144+M145</f>
        <v>-0.02</v>
      </c>
      <c r="N146" s="37">
        <f t="shared" si="361"/>
        <v>-0.03</v>
      </c>
      <c r="O146" s="241">
        <f t="shared" si="357"/>
        <v>-0.05</v>
      </c>
      <c r="P146" s="35">
        <f t="shared" ref="P146:Q146" si="362">P144+P145</f>
        <v>-5.0000000000000001E-3</v>
      </c>
      <c r="Q146" s="35">
        <f t="shared" si="362"/>
        <v>-7.4999999999999997E-3</v>
      </c>
      <c r="R146" s="240">
        <f t="shared" si="358"/>
        <v>-1.2500000000000001E-2</v>
      </c>
      <c r="V146" s="17"/>
      <c r="W146" s="17"/>
      <c r="X146" s="17"/>
      <c r="Y146" s="17"/>
      <c r="Z146" s="18"/>
      <c r="AA146" s="18"/>
      <c r="AB146" s="18"/>
    </row>
    <row r="147" spans="1:28" s="15" customFormat="1" ht="23.4" customHeight="1">
      <c r="A147" s="245"/>
      <c r="B147" s="246"/>
      <c r="C147" s="246"/>
      <c r="D147" s="247"/>
      <c r="E147" s="39" t="s">
        <v>12</v>
      </c>
      <c r="F147" s="234" t="s">
        <v>259</v>
      </c>
      <c r="G147" s="169">
        <f>IF($F147="RICE",B146*0.1,"")</f>
        <v>0</v>
      </c>
      <c r="H147" s="169">
        <f>IF($F147="RICE",C146*0.15,"")</f>
        <v>0</v>
      </c>
      <c r="I147" s="248">
        <f>IF($F147="RICE",G147+H147,"")</f>
        <v>0</v>
      </c>
      <c r="J147" s="169" t="str">
        <f>IF($F147="WHEAT",B146*0.1,"")</f>
        <v/>
      </c>
      <c r="K147" s="169" t="str">
        <f>IF($F147="WHEAT",C146*0.15,"")</f>
        <v/>
      </c>
      <c r="L147" s="248" t="str">
        <f>IF($F147="WHEAT",J147+K147,"")</f>
        <v/>
      </c>
      <c r="M147" s="227">
        <f>B146*0.02</f>
        <v>0</v>
      </c>
      <c r="N147" s="227">
        <f>C146*0.03</f>
        <v>0</v>
      </c>
      <c r="O147" s="249">
        <f>N147+M147</f>
        <v>0</v>
      </c>
      <c r="P147" s="169">
        <f>B146*0.005</f>
        <v>0</v>
      </c>
      <c r="Q147" s="250">
        <f>C146*0.0075</f>
        <v>0</v>
      </c>
      <c r="R147" s="248">
        <f>Q147+P147</f>
        <v>0</v>
      </c>
      <c r="T147" s="16"/>
      <c r="U147" s="16"/>
      <c r="V147" s="42"/>
      <c r="W147" s="42"/>
      <c r="X147" s="42"/>
      <c r="Y147" s="42"/>
      <c r="Z147" s="43"/>
      <c r="AA147" s="43"/>
      <c r="AB147" s="44"/>
    </row>
    <row r="148" spans="1:28" s="16" customFormat="1" ht="19.2" customHeight="1">
      <c r="A148" s="251"/>
      <c r="B148" s="252"/>
      <c r="C148" s="253"/>
      <c r="D148" s="254"/>
      <c r="E148" s="39" t="s">
        <v>13</v>
      </c>
      <c r="F148" s="39"/>
      <c r="G148" s="169">
        <f t="shared" ref="G148:I148" si="363">IF(OR(G147="",G147=0),G146,G146-G147)</f>
        <v>-0.1</v>
      </c>
      <c r="H148" s="169">
        <f t="shared" si="363"/>
        <v>-0.15</v>
      </c>
      <c r="I148" s="248">
        <f t="shared" si="363"/>
        <v>-0.25</v>
      </c>
      <c r="J148" s="169">
        <f>IF(OR(J147="",J147=0),J146,J146-J147)</f>
        <v>0</v>
      </c>
      <c r="K148" s="169">
        <f t="shared" ref="K148:L148" si="364">IF(OR(K147="",K147=0),K146,K146-K147)</f>
        <v>0</v>
      </c>
      <c r="L148" s="248">
        <f t="shared" si="364"/>
        <v>0</v>
      </c>
      <c r="M148" s="169">
        <f t="shared" ref="M148:R148" si="365">M146-M147</f>
        <v>-0.02</v>
      </c>
      <c r="N148" s="169">
        <f t="shared" si="365"/>
        <v>-0.03</v>
      </c>
      <c r="O148" s="248">
        <f t="shared" si="365"/>
        <v>-0.05</v>
      </c>
      <c r="P148" s="169">
        <f t="shared" si="365"/>
        <v>-5.0000000000000001E-3</v>
      </c>
      <c r="Q148" s="169">
        <f t="shared" si="365"/>
        <v>-7.4999999999999997E-3</v>
      </c>
      <c r="R148" s="248">
        <f t="shared" si="365"/>
        <v>-1.2500000000000001E-2</v>
      </c>
      <c r="V148" s="42"/>
      <c r="W148" s="42"/>
      <c r="X148" s="42"/>
      <c r="Y148" s="42"/>
      <c r="Z148" s="43"/>
      <c r="AA148" s="43"/>
      <c r="AB148" s="43"/>
    </row>
    <row r="149" spans="1:28" ht="16.8" customHeight="1">
      <c r="A149" s="14"/>
      <c r="E149" s="31" t="s">
        <v>11</v>
      </c>
      <c r="F149" s="31"/>
      <c r="G149" s="32">
        <f>G148</f>
        <v>-0.1</v>
      </c>
      <c r="H149" s="32">
        <f t="shared" ref="H149:R149" si="366">H148</f>
        <v>-0.15</v>
      </c>
      <c r="I149" s="240">
        <f t="shared" si="366"/>
        <v>-0.25</v>
      </c>
      <c r="J149" s="32">
        <f t="shared" si="366"/>
        <v>0</v>
      </c>
      <c r="K149" s="32">
        <f t="shared" si="366"/>
        <v>0</v>
      </c>
      <c r="L149" s="240">
        <f t="shared" si="366"/>
        <v>0</v>
      </c>
      <c r="M149" s="32">
        <f t="shared" si="366"/>
        <v>-0.02</v>
      </c>
      <c r="N149" s="32">
        <f t="shared" si="366"/>
        <v>-0.03</v>
      </c>
      <c r="O149" s="240">
        <f t="shared" si="366"/>
        <v>-0.05</v>
      </c>
      <c r="P149" s="32">
        <f t="shared" si="366"/>
        <v>-5.0000000000000001E-3</v>
      </c>
      <c r="Q149" s="32">
        <f t="shared" si="366"/>
        <v>-7.4999999999999997E-3</v>
      </c>
      <c r="R149" s="240">
        <f t="shared" si="366"/>
        <v>-1.2500000000000001E-2</v>
      </c>
    </row>
    <row r="150" spans="1:28" ht="16.2" customHeight="1">
      <c r="A150" s="13"/>
      <c r="B150" s="13"/>
      <c r="C150" s="13"/>
      <c r="D150" s="13"/>
      <c r="E150" s="31" t="s">
        <v>2</v>
      </c>
      <c r="F150" s="242"/>
      <c r="G150" s="58">
        <v>0</v>
      </c>
      <c r="H150" s="58">
        <v>0</v>
      </c>
      <c r="I150" s="240">
        <f t="shared" ref="I150:I151" si="367">H150+G150</f>
        <v>0</v>
      </c>
      <c r="J150" s="58">
        <v>0</v>
      </c>
      <c r="K150" s="58">
        <v>0</v>
      </c>
      <c r="L150" s="240">
        <f t="shared" ref="L150:L151" si="368">K150+J150</f>
        <v>0</v>
      </c>
      <c r="M150" s="59">
        <v>0</v>
      </c>
      <c r="N150" s="59">
        <v>0</v>
      </c>
      <c r="O150" s="241">
        <f t="shared" ref="O150:O151" si="369">N150+M150</f>
        <v>0</v>
      </c>
      <c r="P150" s="58">
        <v>0</v>
      </c>
      <c r="Q150" s="58">
        <v>0</v>
      </c>
      <c r="R150" s="240">
        <f t="shared" ref="R150:R151" si="370">Q150+P150</f>
        <v>0</v>
      </c>
    </row>
    <row r="151" spans="1:28" s="13" customFormat="1" ht="28.2" customHeight="1">
      <c r="A151" s="232">
        <v>46295</v>
      </c>
      <c r="B151" s="233">
        <v>0</v>
      </c>
      <c r="C151" s="233">
        <v>0</v>
      </c>
      <c r="D151" s="243">
        <f>B151+C151</f>
        <v>0</v>
      </c>
      <c r="E151" s="34" t="s">
        <v>17</v>
      </c>
      <c r="F151" s="244"/>
      <c r="G151" s="35">
        <f t="shared" ref="G151:H151" si="371">G149+G150</f>
        <v>-0.1</v>
      </c>
      <c r="H151" s="35">
        <f t="shared" si="371"/>
        <v>-0.15</v>
      </c>
      <c r="I151" s="240">
        <f t="shared" si="367"/>
        <v>-0.25</v>
      </c>
      <c r="J151" s="35">
        <f t="shared" ref="J151:K151" si="372">J149+J150</f>
        <v>0</v>
      </c>
      <c r="K151" s="35">
        <f t="shared" si="372"/>
        <v>0</v>
      </c>
      <c r="L151" s="240">
        <f t="shared" si="368"/>
        <v>0</v>
      </c>
      <c r="M151" s="37">
        <f t="shared" ref="M151:N151" si="373">M149+M150</f>
        <v>-0.02</v>
      </c>
      <c r="N151" s="37">
        <f t="shared" si="373"/>
        <v>-0.03</v>
      </c>
      <c r="O151" s="241">
        <f t="shared" si="369"/>
        <v>-0.05</v>
      </c>
      <c r="P151" s="35">
        <f t="shared" ref="P151:Q151" si="374">P149+P150</f>
        <v>-5.0000000000000001E-3</v>
      </c>
      <c r="Q151" s="35">
        <f t="shared" si="374"/>
        <v>-7.4999999999999997E-3</v>
      </c>
      <c r="R151" s="240">
        <f t="shared" si="370"/>
        <v>-1.2500000000000001E-2</v>
      </c>
      <c r="V151" s="17"/>
      <c r="W151" s="17"/>
      <c r="X151" s="17"/>
      <c r="Y151" s="17"/>
      <c r="Z151" s="18"/>
      <c r="AA151" s="18"/>
      <c r="AB151" s="18"/>
    </row>
    <row r="152" spans="1:28" s="15" customFormat="1" ht="23.4" customHeight="1">
      <c r="A152" s="245"/>
      <c r="B152" s="246"/>
      <c r="C152" s="246"/>
      <c r="D152" s="247"/>
      <c r="E152" s="39" t="s">
        <v>12</v>
      </c>
      <c r="F152" s="234" t="s">
        <v>259</v>
      </c>
      <c r="G152" s="169">
        <f>IF($F152="RICE",B151*0.1,"")</f>
        <v>0</v>
      </c>
      <c r="H152" s="169">
        <f>IF($F152="RICE",C151*0.15,"")</f>
        <v>0</v>
      </c>
      <c r="I152" s="248">
        <f>IF($F152="RICE",G152+H152,"")</f>
        <v>0</v>
      </c>
      <c r="J152" s="169" t="str">
        <f>IF($F152="WHEAT",B151*0.1,"")</f>
        <v/>
      </c>
      <c r="K152" s="169" t="str">
        <f>IF($F152="WHEAT",C151*0.15,"")</f>
        <v/>
      </c>
      <c r="L152" s="248" t="str">
        <f>IF($F152="WHEAT",J152+K152,"")</f>
        <v/>
      </c>
      <c r="M152" s="227">
        <f>B151*0.02</f>
        <v>0</v>
      </c>
      <c r="N152" s="227">
        <f>C151*0.03</f>
        <v>0</v>
      </c>
      <c r="O152" s="249">
        <f>N152+M152</f>
        <v>0</v>
      </c>
      <c r="P152" s="169">
        <f>B151*0.005</f>
        <v>0</v>
      </c>
      <c r="Q152" s="250">
        <f>C151*0.0075</f>
        <v>0</v>
      </c>
      <c r="R152" s="248">
        <f>Q152+P152</f>
        <v>0</v>
      </c>
      <c r="T152" s="16"/>
      <c r="U152" s="16"/>
      <c r="V152" s="42"/>
      <c r="W152" s="42"/>
      <c r="X152" s="42"/>
      <c r="Y152" s="42"/>
      <c r="Z152" s="43"/>
      <c r="AA152" s="43"/>
      <c r="AB152" s="44"/>
    </row>
    <row r="153" spans="1:28" s="16" customFormat="1" ht="19.2" customHeight="1">
      <c r="A153" s="251"/>
      <c r="B153" s="252"/>
      <c r="C153" s="253"/>
      <c r="D153" s="254"/>
      <c r="E153" s="39" t="s">
        <v>13</v>
      </c>
      <c r="F153" s="39"/>
      <c r="G153" s="169">
        <f t="shared" ref="G153:I153" si="375">IF(OR(G152="",G152=0),G151,G151-G152)</f>
        <v>-0.1</v>
      </c>
      <c r="H153" s="169">
        <f t="shared" si="375"/>
        <v>-0.15</v>
      </c>
      <c r="I153" s="248">
        <f t="shared" si="375"/>
        <v>-0.25</v>
      </c>
      <c r="J153" s="169">
        <f>IF(OR(J152="",J152=0),J151,J151-J152)</f>
        <v>0</v>
      </c>
      <c r="K153" s="169">
        <f t="shared" ref="K153:L153" si="376">IF(OR(K152="",K152=0),K151,K151-K152)</f>
        <v>0</v>
      </c>
      <c r="L153" s="248">
        <f t="shared" si="376"/>
        <v>0</v>
      </c>
      <c r="M153" s="169">
        <f t="shared" ref="M153:R153" si="377">M151-M152</f>
        <v>-0.02</v>
      </c>
      <c r="N153" s="169">
        <f t="shared" si="377"/>
        <v>-0.03</v>
      </c>
      <c r="O153" s="248">
        <f t="shared" si="377"/>
        <v>-0.05</v>
      </c>
      <c r="P153" s="169">
        <f t="shared" si="377"/>
        <v>-5.0000000000000001E-3</v>
      </c>
      <c r="Q153" s="169">
        <f t="shared" si="377"/>
        <v>-7.4999999999999997E-3</v>
      </c>
      <c r="R153" s="248">
        <f t="shared" si="377"/>
        <v>-1.2500000000000001E-2</v>
      </c>
      <c r="V153" s="42"/>
      <c r="W153" s="42"/>
      <c r="X153" s="42"/>
      <c r="Y153" s="42"/>
      <c r="Z153" s="43"/>
      <c r="AA153" s="43"/>
      <c r="AB153" s="43"/>
    </row>
    <row r="154" spans="1:28" ht="16.8" customHeight="1">
      <c r="A154" s="14"/>
      <c r="E154" s="31" t="s">
        <v>11</v>
      </c>
      <c r="F154" s="31"/>
      <c r="G154" s="32">
        <f>G153</f>
        <v>-0.1</v>
      </c>
      <c r="H154" s="32">
        <f t="shared" ref="H154:R154" si="378">H153</f>
        <v>-0.15</v>
      </c>
      <c r="I154" s="240">
        <f t="shared" si="378"/>
        <v>-0.25</v>
      </c>
      <c r="J154" s="32">
        <f t="shared" si="378"/>
        <v>0</v>
      </c>
      <c r="K154" s="32">
        <f t="shared" si="378"/>
        <v>0</v>
      </c>
      <c r="L154" s="240">
        <f t="shared" si="378"/>
        <v>0</v>
      </c>
      <c r="M154" s="32">
        <f t="shared" si="378"/>
        <v>-0.02</v>
      </c>
      <c r="N154" s="32">
        <f t="shared" si="378"/>
        <v>-0.03</v>
      </c>
      <c r="O154" s="240">
        <f t="shared" si="378"/>
        <v>-0.05</v>
      </c>
      <c r="P154" s="32">
        <f t="shared" si="378"/>
        <v>-5.0000000000000001E-3</v>
      </c>
      <c r="Q154" s="32">
        <f t="shared" si="378"/>
        <v>-7.4999999999999997E-3</v>
      </c>
      <c r="R154" s="240">
        <f t="shared" si="378"/>
        <v>-1.2500000000000001E-2</v>
      </c>
    </row>
    <row r="155" spans="1:28" ht="16.2" customHeight="1">
      <c r="A155" s="13"/>
      <c r="B155" s="13"/>
      <c r="C155" s="13"/>
      <c r="D155" s="13"/>
      <c r="E155" s="31" t="s">
        <v>2</v>
      </c>
      <c r="F155" s="242"/>
      <c r="G155" s="58">
        <v>0</v>
      </c>
      <c r="H155" s="58">
        <v>0</v>
      </c>
      <c r="I155" s="240">
        <f t="shared" ref="I155:I156" si="379">H155+G155</f>
        <v>0</v>
      </c>
      <c r="J155" s="58">
        <v>0</v>
      </c>
      <c r="K155" s="58">
        <v>0</v>
      </c>
      <c r="L155" s="240">
        <f t="shared" ref="L155:L156" si="380">K155+J155</f>
        <v>0</v>
      </c>
      <c r="M155" s="59">
        <v>0</v>
      </c>
      <c r="N155" s="59">
        <v>0</v>
      </c>
      <c r="O155" s="241">
        <f t="shared" ref="O155:O156" si="381">N155+M155</f>
        <v>0</v>
      </c>
      <c r="P155" s="58">
        <v>0</v>
      </c>
      <c r="Q155" s="58">
        <v>0</v>
      </c>
      <c r="R155" s="240">
        <f t="shared" ref="R155:R156" si="382">Q155+P155</f>
        <v>0</v>
      </c>
    </row>
    <row r="156" spans="1:28" s="13" customFormat="1" ht="26.4" customHeight="1">
      <c r="A156" s="232"/>
      <c r="B156" s="233">
        <v>0</v>
      </c>
      <c r="C156" s="233">
        <v>0</v>
      </c>
      <c r="D156" s="243">
        <f>B156+C156</f>
        <v>0</v>
      </c>
      <c r="E156" s="34" t="s">
        <v>17</v>
      </c>
      <c r="F156" s="244"/>
      <c r="G156" s="35">
        <f t="shared" ref="G156:H156" si="383">G154+G155</f>
        <v>-0.1</v>
      </c>
      <c r="H156" s="35">
        <f t="shared" si="383"/>
        <v>-0.15</v>
      </c>
      <c r="I156" s="240">
        <f t="shared" si="379"/>
        <v>-0.25</v>
      </c>
      <c r="J156" s="35">
        <f t="shared" ref="J156:K156" si="384">J154+J155</f>
        <v>0</v>
      </c>
      <c r="K156" s="35">
        <f t="shared" si="384"/>
        <v>0</v>
      </c>
      <c r="L156" s="240">
        <f t="shared" si="380"/>
        <v>0</v>
      </c>
      <c r="M156" s="37">
        <f t="shared" ref="M156:N156" si="385">M154+M155</f>
        <v>-0.02</v>
      </c>
      <c r="N156" s="37">
        <f t="shared" si="385"/>
        <v>-0.03</v>
      </c>
      <c r="O156" s="241">
        <f t="shared" si="381"/>
        <v>-0.05</v>
      </c>
      <c r="P156" s="35">
        <f t="shared" ref="P156:Q156" si="386">P154+P155</f>
        <v>-5.0000000000000001E-3</v>
      </c>
      <c r="Q156" s="35">
        <f t="shared" si="386"/>
        <v>-7.4999999999999997E-3</v>
      </c>
      <c r="R156" s="240">
        <f t="shared" si="382"/>
        <v>-1.2500000000000001E-2</v>
      </c>
      <c r="V156" s="17"/>
      <c r="W156" s="17"/>
      <c r="X156" s="17"/>
      <c r="Y156" s="17"/>
      <c r="Z156" s="18"/>
      <c r="AA156" s="18"/>
      <c r="AB156" s="18"/>
    </row>
    <row r="157" spans="1:28" s="15" customFormat="1" ht="23.4" customHeight="1">
      <c r="A157" s="245"/>
      <c r="B157" s="246"/>
      <c r="C157" s="246"/>
      <c r="D157" s="247"/>
      <c r="E157" s="39" t="s">
        <v>12</v>
      </c>
      <c r="F157" s="234" t="s">
        <v>259</v>
      </c>
      <c r="G157" s="169">
        <f>IF($F157="RICE",B156*0.1,"")</f>
        <v>0</v>
      </c>
      <c r="H157" s="169">
        <f>IF($F157="RICE",C156*0.15,"")</f>
        <v>0</v>
      </c>
      <c r="I157" s="248">
        <f>IF($F157="RICE",G157+H157,"")</f>
        <v>0</v>
      </c>
      <c r="J157" s="169" t="str">
        <f>IF($F157="WHEAT",B156*0.1,"")</f>
        <v/>
      </c>
      <c r="K157" s="169" t="str">
        <f>IF($F157="WHEAT",C156*0.15,"")</f>
        <v/>
      </c>
      <c r="L157" s="248" t="str">
        <f>IF($F157="WHEAT",J157+K157,"")</f>
        <v/>
      </c>
      <c r="M157" s="227">
        <f>B156*0.02</f>
        <v>0</v>
      </c>
      <c r="N157" s="227">
        <f>C156*0.03</f>
        <v>0</v>
      </c>
      <c r="O157" s="249">
        <f>N157+M157</f>
        <v>0</v>
      </c>
      <c r="P157" s="169">
        <f>B156*0.005</f>
        <v>0</v>
      </c>
      <c r="Q157" s="250">
        <f>C156*0.0075</f>
        <v>0</v>
      </c>
      <c r="R157" s="248">
        <f>Q157+P157</f>
        <v>0</v>
      </c>
      <c r="T157" s="16"/>
      <c r="U157" s="16"/>
      <c r="V157" s="42"/>
      <c r="W157" s="42"/>
      <c r="X157" s="42"/>
      <c r="Y157" s="42"/>
      <c r="Z157" s="43"/>
      <c r="AA157" s="43"/>
      <c r="AB157" s="44"/>
    </row>
    <row r="158" spans="1:28" s="16" customFormat="1" ht="19.2" customHeight="1">
      <c r="A158" s="251"/>
      <c r="B158" s="252"/>
      <c r="C158" s="253"/>
      <c r="D158" s="254"/>
      <c r="E158" s="39" t="s">
        <v>13</v>
      </c>
      <c r="F158" s="39"/>
      <c r="G158" s="169">
        <f t="shared" ref="G158:I158" si="387">IF(OR(G157="",G157=0),G156,G156-G157)</f>
        <v>-0.1</v>
      </c>
      <c r="H158" s="169">
        <f t="shared" si="387"/>
        <v>-0.15</v>
      </c>
      <c r="I158" s="248">
        <f t="shared" si="387"/>
        <v>-0.25</v>
      </c>
      <c r="J158" s="169">
        <f>IF(OR(J157="",J157=0),J156,J156-J157)</f>
        <v>0</v>
      </c>
      <c r="K158" s="169">
        <f t="shared" ref="K158:L158" si="388">IF(OR(K157="",K157=0),K156,K156-K157)</f>
        <v>0</v>
      </c>
      <c r="L158" s="248">
        <f t="shared" si="388"/>
        <v>0</v>
      </c>
      <c r="M158" s="169">
        <f t="shared" ref="M158:R158" si="389">M156-M157</f>
        <v>-0.02</v>
      </c>
      <c r="N158" s="169">
        <f t="shared" si="389"/>
        <v>-0.03</v>
      </c>
      <c r="O158" s="248">
        <f t="shared" si="389"/>
        <v>-0.05</v>
      </c>
      <c r="P158" s="169">
        <f t="shared" si="389"/>
        <v>-5.0000000000000001E-3</v>
      </c>
      <c r="Q158" s="169">
        <f t="shared" si="389"/>
        <v>-7.4999999999999997E-3</v>
      </c>
      <c r="R158" s="248">
        <f t="shared" si="389"/>
        <v>-1.2500000000000001E-2</v>
      </c>
      <c r="V158" s="42"/>
      <c r="W158" s="42"/>
      <c r="X158" s="42"/>
      <c r="Y158" s="42"/>
      <c r="Z158" s="43"/>
      <c r="AA158" s="43"/>
      <c r="AB158" s="43"/>
    </row>
    <row r="159" spans="1:28" ht="24.6" customHeight="1">
      <c r="A159" s="255" t="s">
        <v>255</v>
      </c>
      <c r="B159" s="39">
        <f t="shared" ref="B159:C159" si="390">SUM(B4:B158)</f>
        <v>1</v>
      </c>
      <c r="C159" s="39">
        <f t="shared" si="390"/>
        <v>1</v>
      </c>
      <c r="D159" s="39">
        <f>C159+B159</f>
        <v>2</v>
      </c>
      <c r="E159" s="256" t="s">
        <v>246</v>
      </c>
      <c r="F159" s="202"/>
      <c r="G159" s="203">
        <f>SUM(G7,G12,G17,G22,G27,G32,G37,G42,G47,G52,G57,G62,G67,G72,G77,G82,G87,G92,G97,G102,G107,G112,G117,G122,G127,G132,G137,G142,G147,G152,G157)</f>
        <v>0.1</v>
      </c>
      <c r="H159" s="203">
        <f t="shared" ref="H159:R159" si="391">SUM(H7,H12,H17,H22,H27,H32,H37,H42,H47,H52,H57,H62,H67,H72,H77,H82,H87,H92,H97,H102,H107,H112,H117,H122,H127,H132,H137,H142,H147,H152,H157)</f>
        <v>0.15</v>
      </c>
      <c r="I159" s="203">
        <f t="shared" si="391"/>
        <v>0.25</v>
      </c>
      <c r="J159" s="203">
        <f t="shared" si="391"/>
        <v>0</v>
      </c>
      <c r="K159" s="203">
        <f t="shared" si="391"/>
        <v>0</v>
      </c>
      <c r="L159" s="203">
        <f t="shared" si="391"/>
        <v>0</v>
      </c>
      <c r="M159" s="203">
        <f t="shared" si="391"/>
        <v>0.02</v>
      </c>
      <c r="N159" s="203">
        <f t="shared" si="391"/>
        <v>0.03</v>
      </c>
      <c r="O159" s="203">
        <f t="shared" si="391"/>
        <v>0.05</v>
      </c>
      <c r="P159" s="203">
        <f t="shared" si="391"/>
        <v>5.0000000000000001E-3</v>
      </c>
      <c r="Q159" s="203">
        <f t="shared" si="391"/>
        <v>7.4999999999999997E-3</v>
      </c>
      <c r="R159" s="203">
        <f t="shared" si="391"/>
        <v>1.2500000000000001E-2</v>
      </c>
    </row>
    <row r="160" spans="1:28" ht="7.8" customHeight="1">
      <c r="B160" s="64"/>
      <c r="C160" s="64"/>
      <c r="D160" s="64"/>
      <c r="E160" s="64"/>
      <c r="F160" s="64"/>
      <c r="G160" s="257"/>
      <c r="H160" s="258"/>
      <c r="I160" s="258"/>
      <c r="J160" s="257"/>
      <c r="K160" s="258"/>
      <c r="O160" s="258"/>
      <c r="P160" s="257"/>
      <c r="Q160" s="258"/>
    </row>
    <row r="161" spans="1:28" ht="1.8" customHeight="1"/>
    <row r="162" spans="1:28" s="13" customFormat="1" ht="31.8" customHeight="1">
      <c r="A162" s="68"/>
      <c r="B162" s="517" t="s">
        <v>253</v>
      </c>
      <c r="C162" s="518"/>
      <c r="D162" s="519"/>
      <c r="E162" s="214" t="s">
        <v>4</v>
      </c>
      <c r="F162" s="567" t="s">
        <v>19</v>
      </c>
      <c r="G162" s="567"/>
      <c r="H162" s="235" t="s">
        <v>23</v>
      </c>
      <c r="I162" s="231" t="s">
        <v>27</v>
      </c>
      <c r="K162" s="568" t="s">
        <v>234</v>
      </c>
      <c r="L162" s="568"/>
      <c r="O162" s="534" t="s">
        <v>261</v>
      </c>
      <c r="P162" s="534"/>
      <c r="Q162" s="534"/>
      <c r="R162" s="534"/>
      <c r="T162" s="17"/>
      <c r="U162" s="17"/>
      <c r="V162" s="17"/>
      <c r="W162" s="18"/>
      <c r="X162" s="18"/>
      <c r="Y162" s="18"/>
    </row>
    <row r="163" spans="1:28" ht="35.4" customHeight="1">
      <c r="B163" s="520"/>
      <c r="C163" s="521"/>
      <c r="D163" s="522"/>
      <c r="E163" s="215" t="s">
        <v>41</v>
      </c>
      <c r="F163" s="230" t="s">
        <v>43</v>
      </c>
      <c r="G163" s="230" t="s">
        <v>42</v>
      </c>
      <c r="H163" s="230" t="s">
        <v>42</v>
      </c>
      <c r="I163" s="230" t="s">
        <v>42</v>
      </c>
      <c r="K163" s="567" t="s">
        <v>42</v>
      </c>
      <c r="L163" s="567"/>
      <c r="O163" s="532" t="s">
        <v>262</v>
      </c>
      <c r="P163" s="532"/>
      <c r="Q163" s="533">
        <f>W76</f>
        <v>1.18</v>
      </c>
      <c r="R163" s="533"/>
      <c r="T163" s="17"/>
      <c r="U163" s="17"/>
      <c r="W163" s="18"/>
      <c r="X163" s="18"/>
      <c r="Y163" s="19"/>
      <c r="Z163" s="14"/>
      <c r="AA163" s="14"/>
      <c r="AB163" s="14"/>
    </row>
    <row r="164" spans="1:28" ht="24" customHeight="1">
      <c r="B164" s="218"/>
      <c r="C164" s="219"/>
      <c r="D164" s="220"/>
      <c r="E164" s="216" t="s">
        <v>9</v>
      </c>
      <c r="F164" s="216">
        <f>B159*0.002</f>
        <v>2E-3</v>
      </c>
      <c r="G164" s="259">
        <f>B159*0.04</f>
        <v>0.04</v>
      </c>
      <c r="H164" s="259">
        <f>B159*1.8</f>
        <v>1.8</v>
      </c>
      <c r="I164" s="259">
        <f>B159*0.55</f>
        <v>0.55000000000000004</v>
      </c>
      <c r="K164" s="569">
        <f>H164+I164</f>
        <v>2.35</v>
      </c>
      <c r="L164" s="569"/>
      <c r="O164" s="565" t="s">
        <v>227</v>
      </c>
      <c r="P164" s="565"/>
      <c r="Q164" s="533">
        <f>W78</f>
        <v>0.88</v>
      </c>
      <c r="R164" s="533"/>
      <c r="T164" s="17"/>
      <c r="U164" s="17"/>
      <c r="W164" s="18"/>
      <c r="X164" s="18"/>
      <c r="Y164" s="19"/>
      <c r="Z164" s="14"/>
      <c r="AA164" s="14"/>
      <c r="AB164" s="14"/>
    </row>
    <row r="165" spans="1:28" ht="20.399999999999999" customHeight="1">
      <c r="B165" s="218"/>
      <c r="C165" s="219"/>
      <c r="D165" s="220"/>
      <c r="E165" s="216" t="s">
        <v>18</v>
      </c>
      <c r="F165" s="216">
        <f>C159*0.004</f>
        <v>4.0000000000000001E-3</v>
      </c>
      <c r="G165" s="259">
        <f>C159*0.08</f>
        <v>0.08</v>
      </c>
      <c r="H165" s="259">
        <f>C159*2.7</f>
        <v>2.7</v>
      </c>
      <c r="I165" s="259">
        <f>C159*0.77</f>
        <v>0.77</v>
      </c>
      <c r="K165" s="569">
        <f t="shared" ref="K165:K166" si="392">H165+I165</f>
        <v>3.47</v>
      </c>
      <c r="L165" s="569"/>
      <c r="P165" s="14"/>
      <c r="T165" s="17"/>
      <c r="U165" s="17"/>
      <c r="W165" s="18"/>
      <c r="X165" s="18"/>
      <c r="Y165" s="19"/>
      <c r="Z165" s="14"/>
      <c r="AA165" s="14"/>
      <c r="AB165" s="14"/>
    </row>
    <row r="166" spans="1:28" ht="21" customHeight="1">
      <c r="B166" s="221"/>
      <c r="C166" s="222"/>
      <c r="D166" s="223"/>
      <c r="E166" s="217" t="s">
        <v>10</v>
      </c>
      <c r="F166" s="260">
        <f>F165+F164</f>
        <v>6.0000000000000001E-3</v>
      </c>
      <c r="G166" s="261">
        <f t="shared" ref="G166:I166" si="393">G165+G164</f>
        <v>0.12</v>
      </c>
      <c r="H166" s="261">
        <f t="shared" si="393"/>
        <v>4.5</v>
      </c>
      <c r="I166" s="261">
        <f t="shared" si="393"/>
        <v>1.32</v>
      </c>
      <c r="J166" s="262"/>
      <c r="K166" s="566">
        <f t="shared" si="392"/>
        <v>5.82</v>
      </c>
      <c r="L166" s="566"/>
      <c r="N166" s="14"/>
      <c r="Q166" s="14"/>
      <c r="R166" s="14"/>
    </row>
    <row r="167" spans="1:28" ht="7.2" customHeight="1"/>
    <row r="168" spans="1:28" ht="23.4" customHeight="1">
      <c r="B168" s="542" t="s">
        <v>228</v>
      </c>
      <c r="C168" s="587"/>
      <c r="D168" s="543"/>
      <c r="E168" s="62">
        <f>G166</f>
        <v>0.12</v>
      </c>
      <c r="F168" s="263"/>
    </row>
    <row r="169" spans="1:28" ht="17.399999999999999" customHeight="1">
      <c r="B169" s="542" t="s">
        <v>229</v>
      </c>
      <c r="C169" s="587"/>
      <c r="D169" s="543"/>
      <c r="E169" s="170">
        <v>0</v>
      </c>
      <c r="F169" s="263"/>
    </row>
    <row r="170" spans="1:28">
      <c r="B170" s="542" t="s">
        <v>230</v>
      </c>
      <c r="C170" s="587"/>
      <c r="D170" s="543"/>
      <c r="E170" s="170">
        <v>0</v>
      </c>
      <c r="F170" s="263"/>
    </row>
    <row r="171" spans="1:28">
      <c r="B171" s="584" t="s">
        <v>231</v>
      </c>
      <c r="C171" s="585"/>
      <c r="D171" s="586"/>
      <c r="E171" s="162">
        <f>E170+E169+E168</f>
        <v>0.12</v>
      </c>
      <c r="F171" s="264"/>
      <c r="M171" s="515" t="s">
        <v>55</v>
      </c>
      <c r="N171" s="515"/>
      <c r="O171" s="515"/>
      <c r="P171" s="515"/>
    </row>
    <row r="174" spans="1:28">
      <c r="C174" s="578" t="s">
        <v>252</v>
      </c>
      <c r="D174" s="579"/>
      <c r="E174" s="579"/>
      <c r="F174" s="579"/>
      <c r="G174" s="579"/>
      <c r="H174" s="579"/>
      <c r="I174" s="579"/>
      <c r="J174" s="580"/>
      <c r="K174" s="265"/>
    </row>
    <row r="175" spans="1:28">
      <c r="C175" s="581"/>
      <c r="D175" s="582"/>
      <c r="E175" s="582"/>
      <c r="F175" s="582"/>
      <c r="G175" s="582"/>
      <c r="H175" s="582"/>
      <c r="I175" s="582"/>
      <c r="J175" s="583"/>
      <c r="K175" s="265"/>
    </row>
    <row r="176" spans="1:28" ht="6.6" customHeight="1">
      <c r="A176" s="20"/>
      <c r="E176" s="552"/>
      <c r="F176" s="552"/>
      <c r="G176" s="552"/>
      <c r="H176" s="552"/>
      <c r="I176" s="552"/>
      <c r="J176" s="552"/>
      <c r="K176" s="552"/>
    </row>
    <row r="177" spans="1:18" ht="28.8" customHeight="1">
      <c r="A177" s="207"/>
      <c r="B177" s="324" t="s">
        <v>3</v>
      </c>
      <c r="C177" s="324"/>
      <c r="D177" s="324"/>
      <c r="E177" s="209" t="s">
        <v>19</v>
      </c>
      <c r="F177" s="575" t="s">
        <v>250</v>
      </c>
      <c r="G177" s="576"/>
      <c r="H177" s="577"/>
      <c r="I177" s="575" t="s">
        <v>286</v>
      </c>
      <c r="J177" s="576"/>
      <c r="K177" s="577"/>
      <c r="L177" s="575" t="s">
        <v>287</v>
      </c>
      <c r="M177" s="576"/>
      <c r="N177" s="577"/>
      <c r="P177" s="514" t="s">
        <v>288</v>
      </c>
      <c r="Q177" s="514"/>
    </row>
    <row r="178" spans="1:18" ht="28.8">
      <c r="A178" s="227" t="s">
        <v>1</v>
      </c>
      <c r="B178" s="226" t="s">
        <v>9</v>
      </c>
      <c r="C178" s="226" t="s">
        <v>18</v>
      </c>
      <c r="D178" s="226" t="s">
        <v>10</v>
      </c>
      <c r="E178" s="224" t="s">
        <v>251</v>
      </c>
      <c r="F178" s="228" t="s">
        <v>9</v>
      </c>
      <c r="G178" s="228" t="s">
        <v>18</v>
      </c>
      <c r="H178" s="228" t="s">
        <v>10</v>
      </c>
      <c r="I178" s="228" t="s">
        <v>9</v>
      </c>
      <c r="J178" s="228" t="s">
        <v>18</v>
      </c>
      <c r="K178" s="228" t="s">
        <v>10</v>
      </c>
      <c r="L178" s="228" t="s">
        <v>9</v>
      </c>
      <c r="M178" s="228" t="s">
        <v>18</v>
      </c>
      <c r="N178" s="228" t="s">
        <v>10</v>
      </c>
      <c r="P178" s="514"/>
      <c r="Q178" s="514"/>
      <c r="R178" s="14"/>
    </row>
    <row r="179" spans="1:18" ht="19.2" customHeight="1">
      <c r="A179" s="211">
        <f>A6</f>
        <v>46266</v>
      </c>
      <c r="B179" s="212">
        <f>B6</f>
        <v>1</v>
      </c>
      <c r="C179" s="212">
        <f>C6</f>
        <v>1</v>
      </c>
      <c r="D179" s="212">
        <f>C179+B179</f>
        <v>2</v>
      </c>
      <c r="E179" s="71">
        <f>(B179*0.002)+(C179*0.004)</f>
        <v>6.0000000000000001E-3</v>
      </c>
      <c r="F179" s="266">
        <f>B179*0.04</f>
        <v>0.04</v>
      </c>
      <c r="G179" s="266">
        <f>C179*0.08</f>
        <v>0.08</v>
      </c>
      <c r="H179" s="236">
        <f t="shared" ref="H179:H210" si="394">G179+F179</f>
        <v>0.12</v>
      </c>
      <c r="I179" s="266">
        <f>B179*1.8</f>
        <v>1.8</v>
      </c>
      <c r="J179" s="266">
        <f>C179*2.7</f>
        <v>2.7</v>
      </c>
      <c r="K179" s="236">
        <f t="shared" ref="K179:K210" si="395">J179+I179</f>
        <v>4.5</v>
      </c>
      <c r="L179" s="266">
        <f>B179*0.55</f>
        <v>0.55000000000000004</v>
      </c>
      <c r="M179" s="266">
        <f>C179*0.77</f>
        <v>0.77</v>
      </c>
      <c r="N179" s="236">
        <f t="shared" ref="N179:N210" si="396">M179+L179</f>
        <v>1.32</v>
      </c>
      <c r="P179" s="498">
        <f>N179+K179</f>
        <v>5.82</v>
      </c>
      <c r="Q179" s="499"/>
      <c r="R179" s="14"/>
    </row>
    <row r="180" spans="1:18" ht="19.2" customHeight="1">
      <c r="A180" s="211">
        <f>A11</f>
        <v>46267</v>
      </c>
      <c r="B180" s="212">
        <f>B11</f>
        <v>0</v>
      </c>
      <c r="C180" s="212">
        <f>C11</f>
        <v>0</v>
      </c>
      <c r="D180" s="212">
        <f t="shared" ref="D180:D210" si="397">C180+B180</f>
        <v>0</v>
      </c>
      <c r="E180" s="71">
        <f t="shared" ref="E180:E210" si="398">(B180*0.002)+(C180*0.004)</f>
        <v>0</v>
      </c>
      <c r="F180" s="266">
        <f t="shared" ref="F180:F210" si="399">B180*0.04</f>
        <v>0</v>
      </c>
      <c r="G180" s="266">
        <f t="shared" ref="G180:G210" si="400">C180*0.08</f>
        <v>0</v>
      </c>
      <c r="H180" s="236">
        <f t="shared" si="394"/>
        <v>0</v>
      </c>
      <c r="I180" s="266">
        <f t="shared" ref="I180:I210" si="401">B180*1.8</f>
        <v>0</v>
      </c>
      <c r="J180" s="266">
        <f t="shared" ref="J180:J210" si="402">C180*2.7</f>
        <v>0</v>
      </c>
      <c r="K180" s="236">
        <f t="shared" si="395"/>
        <v>0</v>
      </c>
      <c r="L180" s="266">
        <f t="shared" ref="L180:L210" si="403">B180*0.55</f>
        <v>0</v>
      </c>
      <c r="M180" s="266">
        <f t="shared" ref="M180:M210" si="404">C180*0.77</f>
        <v>0</v>
      </c>
      <c r="N180" s="236">
        <f t="shared" si="396"/>
        <v>0</v>
      </c>
      <c r="P180" s="498">
        <f t="shared" ref="P180:P210" si="405">N180+K180</f>
        <v>0</v>
      </c>
      <c r="Q180" s="499"/>
      <c r="R180" s="14"/>
    </row>
    <row r="181" spans="1:18" ht="19.2" customHeight="1">
      <c r="A181" s="211">
        <f>A16</f>
        <v>46268</v>
      </c>
      <c r="B181" s="212">
        <f>B16</f>
        <v>0</v>
      </c>
      <c r="C181" s="212">
        <f>C16</f>
        <v>0</v>
      </c>
      <c r="D181" s="212">
        <f t="shared" si="397"/>
        <v>0</v>
      </c>
      <c r="E181" s="71">
        <f t="shared" si="398"/>
        <v>0</v>
      </c>
      <c r="F181" s="266">
        <f t="shared" si="399"/>
        <v>0</v>
      </c>
      <c r="G181" s="266">
        <f t="shared" si="400"/>
        <v>0</v>
      </c>
      <c r="H181" s="236">
        <f t="shared" si="394"/>
        <v>0</v>
      </c>
      <c r="I181" s="266">
        <f t="shared" si="401"/>
        <v>0</v>
      </c>
      <c r="J181" s="266">
        <f t="shared" si="402"/>
        <v>0</v>
      </c>
      <c r="K181" s="236">
        <f t="shared" si="395"/>
        <v>0</v>
      </c>
      <c r="L181" s="266">
        <f t="shared" si="403"/>
        <v>0</v>
      </c>
      <c r="M181" s="266">
        <f t="shared" si="404"/>
        <v>0</v>
      </c>
      <c r="N181" s="236">
        <f t="shared" si="396"/>
        <v>0</v>
      </c>
      <c r="P181" s="498">
        <f t="shared" si="405"/>
        <v>0</v>
      </c>
      <c r="Q181" s="499"/>
      <c r="R181" s="14"/>
    </row>
    <row r="182" spans="1:18" ht="19.2" customHeight="1">
      <c r="A182" s="211">
        <f>A21</f>
        <v>46269</v>
      </c>
      <c r="B182" s="212">
        <f>B21</f>
        <v>0</v>
      </c>
      <c r="C182" s="212">
        <f>C21</f>
        <v>0</v>
      </c>
      <c r="D182" s="212">
        <f t="shared" si="397"/>
        <v>0</v>
      </c>
      <c r="E182" s="71">
        <f t="shared" si="398"/>
        <v>0</v>
      </c>
      <c r="F182" s="266">
        <f t="shared" si="399"/>
        <v>0</v>
      </c>
      <c r="G182" s="266">
        <f t="shared" si="400"/>
        <v>0</v>
      </c>
      <c r="H182" s="236">
        <f t="shared" si="394"/>
        <v>0</v>
      </c>
      <c r="I182" s="266">
        <f t="shared" si="401"/>
        <v>0</v>
      </c>
      <c r="J182" s="266">
        <f t="shared" si="402"/>
        <v>0</v>
      </c>
      <c r="K182" s="236">
        <f t="shared" si="395"/>
        <v>0</v>
      </c>
      <c r="L182" s="266">
        <f t="shared" si="403"/>
        <v>0</v>
      </c>
      <c r="M182" s="266">
        <f t="shared" si="404"/>
        <v>0</v>
      </c>
      <c r="N182" s="236">
        <f t="shared" si="396"/>
        <v>0</v>
      </c>
      <c r="P182" s="498">
        <f t="shared" si="405"/>
        <v>0</v>
      </c>
      <c r="Q182" s="499"/>
      <c r="R182" s="14"/>
    </row>
    <row r="183" spans="1:18" ht="19.2" customHeight="1">
      <c r="A183" s="211">
        <f>A26</f>
        <v>46270</v>
      </c>
      <c r="B183" s="212">
        <f>B26</f>
        <v>0</v>
      </c>
      <c r="C183" s="212">
        <f>C26</f>
        <v>0</v>
      </c>
      <c r="D183" s="212">
        <f t="shared" si="397"/>
        <v>0</v>
      </c>
      <c r="E183" s="71">
        <f t="shared" si="398"/>
        <v>0</v>
      </c>
      <c r="F183" s="266">
        <f t="shared" si="399"/>
        <v>0</v>
      </c>
      <c r="G183" s="266">
        <f t="shared" si="400"/>
        <v>0</v>
      </c>
      <c r="H183" s="236">
        <f t="shared" si="394"/>
        <v>0</v>
      </c>
      <c r="I183" s="266">
        <f t="shared" si="401"/>
        <v>0</v>
      </c>
      <c r="J183" s="266">
        <f t="shared" si="402"/>
        <v>0</v>
      </c>
      <c r="K183" s="236">
        <f t="shared" si="395"/>
        <v>0</v>
      </c>
      <c r="L183" s="266">
        <f t="shared" si="403"/>
        <v>0</v>
      </c>
      <c r="M183" s="266">
        <f t="shared" si="404"/>
        <v>0</v>
      </c>
      <c r="N183" s="236">
        <f t="shared" si="396"/>
        <v>0</v>
      </c>
      <c r="P183" s="498">
        <f t="shared" si="405"/>
        <v>0</v>
      </c>
      <c r="Q183" s="499"/>
      <c r="R183" s="14"/>
    </row>
    <row r="184" spans="1:18" ht="19.2" customHeight="1">
      <c r="A184" s="211">
        <f>A31</f>
        <v>46271</v>
      </c>
      <c r="B184" s="212">
        <f>B31</f>
        <v>0</v>
      </c>
      <c r="C184" s="212">
        <f>C31</f>
        <v>0</v>
      </c>
      <c r="D184" s="212">
        <f t="shared" si="397"/>
        <v>0</v>
      </c>
      <c r="E184" s="71">
        <f t="shared" si="398"/>
        <v>0</v>
      </c>
      <c r="F184" s="266">
        <f t="shared" si="399"/>
        <v>0</v>
      </c>
      <c r="G184" s="266">
        <f t="shared" si="400"/>
        <v>0</v>
      </c>
      <c r="H184" s="236">
        <f t="shared" si="394"/>
        <v>0</v>
      </c>
      <c r="I184" s="266">
        <f t="shared" si="401"/>
        <v>0</v>
      </c>
      <c r="J184" s="266">
        <f t="shared" si="402"/>
        <v>0</v>
      </c>
      <c r="K184" s="236">
        <f t="shared" si="395"/>
        <v>0</v>
      </c>
      <c r="L184" s="266">
        <f t="shared" si="403"/>
        <v>0</v>
      </c>
      <c r="M184" s="266">
        <f t="shared" si="404"/>
        <v>0</v>
      </c>
      <c r="N184" s="236">
        <f t="shared" si="396"/>
        <v>0</v>
      </c>
      <c r="P184" s="498">
        <f t="shared" si="405"/>
        <v>0</v>
      </c>
      <c r="Q184" s="499"/>
      <c r="R184" s="14"/>
    </row>
    <row r="185" spans="1:18" ht="19.2" customHeight="1">
      <c r="A185" s="211">
        <f>A36</f>
        <v>46272</v>
      </c>
      <c r="B185" s="212">
        <f>B36</f>
        <v>0</v>
      </c>
      <c r="C185" s="212">
        <f>C36</f>
        <v>0</v>
      </c>
      <c r="D185" s="212">
        <f t="shared" si="397"/>
        <v>0</v>
      </c>
      <c r="E185" s="71">
        <f t="shared" si="398"/>
        <v>0</v>
      </c>
      <c r="F185" s="266">
        <f t="shared" si="399"/>
        <v>0</v>
      </c>
      <c r="G185" s="266">
        <f t="shared" si="400"/>
        <v>0</v>
      </c>
      <c r="H185" s="236">
        <f t="shared" si="394"/>
        <v>0</v>
      </c>
      <c r="I185" s="266">
        <f t="shared" si="401"/>
        <v>0</v>
      </c>
      <c r="J185" s="266">
        <f t="shared" si="402"/>
        <v>0</v>
      </c>
      <c r="K185" s="236">
        <f t="shared" si="395"/>
        <v>0</v>
      </c>
      <c r="L185" s="266">
        <f t="shared" si="403"/>
        <v>0</v>
      </c>
      <c r="M185" s="266">
        <f t="shared" si="404"/>
        <v>0</v>
      </c>
      <c r="N185" s="236">
        <f t="shared" si="396"/>
        <v>0</v>
      </c>
      <c r="P185" s="498">
        <f t="shared" si="405"/>
        <v>0</v>
      </c>
      <c r="Q185" s="499"/>
      <c r="R185" s="14"/>
    </row>
    <row r="186" spans="1:18" ht="19.2" customHeight="1">
      <c r="A186" s="211">
        <f>A41</f>
        <v>46273</v>
      </c>
      <c r="B186" s="212">
        <f>B41</f>
        <v>0</v>
      </c>
      <c r="C186" s="212">
        <f>C41</f>
        <v>0</v>
      </c>
      <c r="D186" s="212">
        <f t="shared" si="397"/>
        <v>0</v>
      </c>
      <c r="E186" s="71">
        <f t="shared" si="398"/>
        <v>0</v>
      </c>
      <c r="F186" s="266">
        <f t="shared" si="399"/>
        <v>0</v>
      </c>
      <c r="G186" s="266">
        <f t="shared" si="400"/>
        <v>0</v>
      </c>
      <c r="H186" s="236">
        <f t="shared" si="394"/>
        <v>0</v>
      </c>
      <c r="I186" s="266">
        <f t="shared" si="401"/>
        <v>0</v>
      </c>
      <c r="J186" s="266">
        <f t="shared" si="402"/>
        <v>0</v>
      </c>
      <c r="K186" s="236">
        <f t="shared" si="395"/>
        <v>0</v>
      </c>
      <c r="L186" s="266">
        <f t="shared" si="403"/>
        <v>0</v>
      </c>
      <c r="M186" s="266">
        <f t="shared" si="404"/>
        <v>0</v>
      </c>
      <c r="N186" s="236">
        <f t="shared" si="396"/>
        <v>0</v>
      </c>
      <c r="P186" s="498">
        <f t="shared" si="405"/>
        <v>0</v>
      </c>
      <c r="Q186" s="499"/>
      <c r="R186" s="14"/>
    </row>
    <row r="187" spans="1:18" ht="19.2" customHeight="1">
      <c r="A187" s="211">
        <f>A46</f>
        <v>46274</v>
      </c>
      <c r="B187" s="212">
        <f>B46</f>
        <v>0</v>
      </c>
      <c r="C187" s="212">
        <f>C46</f>
        <v>0</v>
      </c>
      <c r="D187" s="212">
        <f t="shared" si="397"/>
        <v>0</v>
      </c>
      <c r="E187" s="71">
        <f t="shared" si="398"/>
        <v>0</v>
      </c>
      <c r="F187" s="266">
        <f t="shared" si="399"/>
        <v>0</v>
      </c>
      <c r="G187" s="266">
        <f t="shared" si="400"/>
        <v>0</v>
      </c>
      <c r="H187" s="236">
        <f t="shared" si="394"/>
        <v>0</v>
      </c>
      <c r="I187" s="266">
        <f t="shared" si="401"/>
        <v>0</v>
      </c>
      <c r="J187" s="266">
        <f t="shared" si="402"/>
        <v>0</v>
      </c>
      <c r="K187" s="236">
        <f t="shared" si="395"/>
        <v>0</v>
      </c>
      <c r="L187" s="266">
        <f t="shared" si="403"/>
        <v>0</v>
      </c>
      <c r="M187" s="266">
        <f t="shared" si="404"/>
        <v>0</v>
      </c>
      <c r="N187" s="236">
        <f t="shared" si="396"/>
        <v>0</v>
      </c>
      <c r="P187" s="498">
        <f t="shared" si="405"/>
        <v>0</v>
      </c>
      <c r="Q187" s="499"/>
      <c r="R187" s="14"/>
    </row>
    <row r="188" spans="1:18" ht="19.2" customHeight="1">
      <c r="A188" s="211">
        <f>A51</f>
        <v>46275</v>
      </c>
      <c r="B188" s="212">
        <f>B51</f>
        <v>0</v>
      </c>
      <c r="C188" s="212">
        <f>C51</f>
        <v>0</v>
      </c>
      <c r="D188" s="212">
        <f t="shared" si="397"/>
        <v>0</v>
      </c>
      <c r="E188" s="71">
        <f t="shared" si="398"/>
        <v>0</v>
      </c>
      <c r="F188" s="266">
        <f t="shared" si="399"/>
        <v>0</v>
      </c>
      <c r="G188" s="266">
        <f t="shared" si="400"/>
        <v>0</v>
      </c>
      <c r="H188" s="236">
        <f t="shared" si="394"/>
        <v>0</v>
      </c>
      <c r="I188" s="266">
        <f t="shared" si="401"/>
        <v>0</v>
      </c>
      <c r="J188" s="266">
        <f t="shared" si="402"/>
        <v>0</v>
      </c>
      <c r="K188" s="236">
        <f t="shared" si="395"/>
        <v>0</v>
      </c>
      <c r="L188" s="266">
        <f t="shared" si="403"/>
        <v>0</v>
      </c>
      <c r="M188" s="266">
        <f t="shared" si="404"/>
        <v>0</v>
      </c>
      <c r="N188" s="236">
        <f t="shared" si="396"/>
        <v>0</v>
      </c>
      <c r="P188" s="498">
        <f t="shared" si="405"/>
        <v>0</v>
      </c>
      <c r="Q188" s="499"/>
      <c r="R188" s="14"/>
    </row>
    <row r="189" spans="1:18" ht="19.2" customHeight="1">
      <c r="A189" s="211">
        <f>A56</f>
        <v>46276</v>
      </c>
      <c r="B189" s="212">
        <f>B56</f>
        <v>0</v>
      </c>
      <c r="C189" s="212">
        <f>C56</f>
        <v>0</v>
      </c>
      <c r="D189" s="212">
        <f t="shared" si="397"/>
        <v>0</v>
      </c>
      <c r="E189" s="71">
        <f t="shared" si="398"/>
        <v>0</v>
      </c>
      <c r="F189" s="266">
        <f t="shared" si="399"/>
        <v>0</v>
      </c>
      <c r="G189" s="266">
        <f t="shared" si="400"/>
        <v>0</v>
      </c>
      <c r="H189" s="236">
        <f t="shared" si="394"/>
        <v>0</v>
      </c>
      <c r="I189" s="266">
        <f t="shared" si="401"/>
        <v>0</v>
      </c>
      <c r="J189" s="266">
        <f t="shared" si="402"/>
        <v>0</v>
      </c>
      <c r="K189" s="236">
        <f t="shared" si="395"/>
        <v>0</v>
      </c>
      <c r="L189" s="266">
        <f t="shared" si="403"/>
        <v>0</v>
      </c>
      <c r="M189" s="266">
        <f t="shared" si="404"/>
        <v>0</v>
      </c>
      <c r="N189" s="236">
        <f t="shared" si="396"/>
        <v>0</v>
      </c>
      <c r="P189" s="498">
        <f t="shared" si="405"/>
        <v>0</v>
      </c>
      <c r="Q189" s="499"/>
      <c r="R189" s="14"/>
    </row>
    <row r="190" spans="1:18" ht="19.2" customHeight="1">
      <c r="A190" s="211">
        <f>A61</f>
        <v>46277</v>
      </c>
      <c r="B190" s="212">
        <f>B61</f>
        <v>0</v>
      </c>
      <c r="C190" s="212">
        <f>C61</f>
        <v>0</v>
      </c>
      <c r="D190" s="212">
        <f t="shared" si="397"/>
        <v>0</v>
      </c>
      <c r="E190" s="71">
        <f t="shared" si="398"/>
        <v>0</v>
      </c>
      <c r="F190" s="266">
        <f t="shared" si="399"/>
        <v>0</v>
      </c>
      <c r="G190" s="266">
        <f t="shared" si="400"/>
        <v>0</v>
      </c>
      <c r="H190" s="236">
        <f t="shared" si="394"/>
        <v>0</v>
      </c>
      <c r="I190" s="266">
        <f t="shared" si="401"/>
        <v>0</v>
      </c>
      <c r="J190" s="266">
        <f t="shared" si="402"/>
        <v>0</v>
      </c>
      <c r="K190" s="236">
        <f t="shared" si="395"/>
        <v>0</v>
      </c>
      <c r="L190" s="266">
        <f t="shared" si="403"/>
        <v>0</v>
      </c>
      <c r="M190" s="266">
        <f t="shared" si="404"/>
        <v>0</v>
      </c>
      <c r="N190" s="236">
        <f t="shared" si="396"/>
        <v>0</v>
      </c>
      <c r="P190" s="498">
        <f t="shared" si="405"/>
        <v>0</v>
      </c>
      <c r="Q190" s="499"/>
      <c r="R190" s="14"/>
    </row>
    <row r="191" spans="1:18" ht="19.2" customHeight="1">
      <c r="A191" s="211">
        <f>A66</f>
        <v>46278</v>
      </c>
      <c r="B191" s="212">
        <f>B66</f>
        <v>0</v>
      </c>
      <c r="C191" s="212">
        <f>C66</f>
        <v>0</v>
      </c>
      <c r="D191" s="212">
        <f t="shared" si="397"/>
        <v>0</v>
      </c>
      <c r="E191" s="71">
        <f t="shared" si="398"/>
        <v>0</v>
      </c>
      <c r="F191" s="266">
        <f t="shared" si="399"/>
        <v>0</v>
      </c>
      <c r="G191" s="266">
        <f t="shared" si="400"/>
        <v>0</v>
      </c>
      <c r="H191" s="236">
        <f t="shared" si="394"/>
        <v>0</v>
      </c>
      <c r="I191" s="266">
        <f t="shared" si="401"/>
        <v>0</v>
      </c>
      <c r="J191" s="266">
        <f t="shared" si="402"/>
        <v>0</v>
      </c>
      <c r="K191" s="236">
        <f t="shared" si="395"/>
        <v>0</v>
      </c>
      <c r="L191" s="266">
        <f t="shared" si="403"/>
        <v>0</v>
      </c>
      <c r="M191" s="266">
        <f t="shared" si="404"/>
        <v>0</v>
      </c>
      <c r="N191" s="236">
        <f t="shared" si="396"/>
        <v>0</v>
      </c>
      <c r="P191" s="498">
        <f t="shared" si="405"/>
        <v>0</v>
      </c>
      <c r="Q191" s="499"/>
      <c r="R191" s="14"/>
    </row>
    <row r="192" spans="1:18" ht="19.2" customHeight="1">
      <c r="A192" s="211">
        <f>A71</f>
        <v>46279</v>
      </c>
      <c r="B192" s="212">
        <f>B71</f>
        <v>0</v>
      </c>
      <c r="C192" s="212">
        <f>C71</f>
        <v>0</v>
      </c>
      <c r="D192" s="212">
        <f t="shared" si="397"/>
        <v>0</v>
      </c>
      <c r="E192" s="71">
        <f t="shared" si="398"/>
        <v>0</v>
      </c>
      <c r="F192" s="266">
        <f t="shared" si="399"/>
        <v>0</v>
      </c>
      <c r="G192" s="266">
        <f t="shared" si="400"/>
        <v>0</v>
      </c>
      <c r="H192" s="236">
        <f t="shared" si="394"/>
        <v>0</v>
      </c>
      <c r="I192" s="266">
        <f t="shared" si="401"/>
        <v>0</v>
      </c>
      <c r="J192" s="266">
        <f t="shared" si="402"/>
        <v>0</v>
      </c>
      <c r="K192" s="236">
        <f t="shared" si="395"/>
        <v>0</v>
      </c>
      <c r="L192" s="266">
        <f t="shared" si="403"/>
        <v>0</v>
      </c>
      <c r="M192" s="266">
        <f t="shared" si="404"/>
        <v>0</v>
      </c>
      <c r="N192" s="236">
        <f t="shared" si="396"/>
        <v>0</v>
      </c>
      <c r="P192" s="498">
        <f t="shared" si="405"/>
        <v>0</v>
      </c>
      <c r="Q192" s="499"/>
      <c r="R192" s="14"/>
    </row>
    <row r="193" spans="1:18" ht="19.2" customHeight="1">
      <c r="A193" s="211">
        <f>A76</f>
        <v>46280</v>
      </c>
      <c r="B193" s="212">
        <f>B76</f>
        <v>0</v>
      </c>
      <c r="C193" s="212">
        <f>C76</f>
        <v>0</v>
      </c>
      <c r="D193" s="212">
        <f t="shared" si="397"/>
        <v>0</v>
      </c>
      <c r="E193" s="71">
        <f t="shared" si="398"/>
        <v>0</v>
      </c>
      <c r="F193" s="266">
        <f t="shared" si="399"/>
        <v>0</v>
      </c>
      <c r="G193" s="266">
        <f t="shared" si="400"/>
        <v>0</v>
      </c>
      <c r="H193" s="236">
        <f t="shared" si="394"/>
        <v>0</v>
      </c>
      <c r="I193" s="266">
        <f t="shared" si="401"/>
        <v>0</v>
      </c>
      <c r="J193" s="266">
        <f t="shared" si="402"/>
        <v>0</v>
      </c>
      <c r="K193" s="236">
        <f t="shared" si="395"/>
        <v>0</v>
      </c>
      <c r="L193" s="266">
        <f t="shared" si="403"/>
        <v>0</v>
      </c>
      <c r="M193" s="266">
        <f t="shared" si="404"/>
        <v>0</v>
      </c>
      <c r="N193" s="236">
        <f t="shared" si="396"/>
        <v>0</v>
      </c>
      <c r="P193" s="498">
        <f t="shared" si="405"/>
        <v>0</v>
      </c>
      <c r="Q193" s="499"/>
      <c r="R193" s="14"/>
    </row>
    <row r="194" spans="1:18" ht="19.2" customHeight="1">
      <c r="A194" s="211">
        <f>A81</f>
        <v>46281</v>
      </c>
      <c r="B194" s="212">
        <f>B81</f>
        <v>0</v>
      </c>
      <c r="C194" s="212">
        <f>C81</f>
        <v>0</v>
      </c>
      <c r="D194" s="212">
        <f t="shared" si="397"/>
        <v>0</v>
      </c>
      <c r="E194" s="71">
        <f t="shared" si="398"/>
        <v>0</v>
      </c>
      <c r="F194" s="266">
        <f t="shared" si="399"/>
        <v>0</v>
      </c>
      <c r="G194" s="266">
        <f t="shared" si="400"/>
        <v>0</v>
      </c>
      <c r="H194" s="236">
        <f t="shared" si="394"/>
        <v>0</v>
      </c>
      <c r="I194" s="266">
        <f t="shared" si="401"/>
        <v>0</v>
      </c>
      <c r="J194" s="266">
        <f t="shared" si="402"/>
        <v>0</v>
      </c>
      <c r="K194" s="236">
        <f t="shared" si="395"/>
        <v>0</v>
      </c>
      <c r="L194" s="266">
        <f t="shared" si="403"/>
        <v>0</v>
      </c>
      <c r="M194" s="266">
        <f t="shared" si="404"/>
        <v>0</v>
      </c>
      <c r="N194" s="236">
        <f t="shared" si="396"/>
        <v>0</v>
      </c>
      <c r="P194" s="498">
        <f t="shared" si="405"/>
        <v>0</v>
      </c>
      <c r="Q194" s="499"/>
      <c r="R194" s="14"/>
    </row>
    <row r="195" spans="1:18" ht="19.2" customHeight="1">
      <c r="A195" s="211">
        <f>A86</f>
        <v>46282</v>
      </c>
      <c r="B195" s="212">
        <f>B86</f>
        <v>0</v>
      </c>
      <c r="C195" s="212">
        <f>C86</f>
        <v>0</v>
      </c>
      <c r="D195" s="212">
        <f t="shared" si="397"/>
        <v>0</v>
      </c>
      <c r="E195" s="71">
        <f t="shared" si="398"/>
        <v>0</v>
      </c>
      <c r="F195" s="266">
        <f t="shared" si="399"/>
        <v>0</v>
      </c>
      <c r="G195" s="266">
        <f t="shared" si="400"/>
        <v>0</v>
      </c>
      <c r="H195" s="236">
        <f t="shared" si="394"/>
        <v>0</v>
      </c>
      <c r="I195" s="266">
        <f t="shared" si="401"/>
        <v>0</v>
      </c>
      <c r="J195" s="266">
        <f t="shared" si="402"/>
        <v>0</v>
      </c>
      <c r="K195" s="236">
        <f t="shared" si="395"/>
        <v>0</v>
      </c>
      <c r="L195" s="266">
        <f t="shared" si="403"/>
        <v>0</v>
      </c>
      <c r="M195" s="266">
        <f t="shared" si="404"/>
        <v>0</v>
      </c>
      <c r="N195" s="236">
        <f t="shared" si="396"/>
        <v>0</v>
      </c>
      <c r="P195" s="498">
        <f t="shared" si="405"/>
        <v>0</v>
      </c>
      <c r="Q195" s="499"/>
      <c r="R195" s="14"/>
    </row>
    <row r="196" spans="1:18" ht="19.2" customHeight="1">
      <c r="A196" s="211">
        <f>A91</f>
        <v>46283</v>
      </c>
      <c r="B196" s="212">
        <f>B91</f>
        <v>0</v>
      </c>
      <c r="C196" s="212">
        <f>C91</f>
        <v>0</v>
      </c>
      <c r="D196" s="212">
        <f t="shared" si="397"/>
        <v>0</v>
      </c>
      <c r="E196" s="71">
        <f t="shared" si="398"/>
        <v>0</v>
      </c>
      <c r="F196" s="266">
        <f t="shared" si="399"/>
        <v>0</v>
      </c>
      <c r="G196" s="266">
        <f t="shared" si="400"/>
        <v>0</v>
      </c>
      <c r="H196" s="236">
        <f t="shared" si="394"/>
        <v>0</v>
      </c>
      <c r="I196" s="266">
        <f t="shared" si="401"/>
        <v>0</v>
      </c>
      <c r="J196" s="266">
        <f t="shared" si="402"/>
        <v>0</v>
      </c>
      <c r="K196" s="236">
        <f t="shared" si="395"/>
        <v>0</v>
      </c>
      <c r="L196" s="266">
        <f t="shared" si="403"/>
        <v>0</v>
      </c>
      <c r="M196" s="266">
        <f t="shared" si="404"/>
        <v>0</v>
      </c>
      <c r="N196" s="236">
        <f t="shared" si="396"/>
        <v>0</v>
      </c>
      <c r="P196" s="498">
        <f t="shared" si="405"/>
        <v>0</v>
      </c>
      <c r="Q196" s="499"/>
      <c r="R196" s="14"/>
    </row>
    <row r="197" spans="1:18" ht="19.2" customHeight="1">
      <c r="A197" s="211">
        <f>A96</f>
        <v>46284</v>
      </c>
      <c r="B197" s="212">
        <f>B96</f>
        <v>0</v>
      </c>
      <c r="C197" s="212">
        <f>C96</f>
        <v>0</v>
      </c>
      <c r="D197" s="212">
        <f t="shared" si="397"/>
        <v>0</v>
      </c>
      <c r="E197" s="71">
        <f t="shared" si="398"/>
        <v>0</v>
      </c>
      <c r="F197" s="266">
        <f t="shared" si="399"/>
        <v>0</v>
      </c>
      <c r="G197" s="266">
        <f t="shared" si="400"/>
        <v>0</v>
      </c>
      <c r="H197" s="236">
        <f t="shared" si="394"/>
        <v>0</v>
      </c>
      <c r="I197" s="266">
        <f t="shared" si="401"/>
        <v>0</v>
      </c>
      <c r="J197" s="266">
        <f t="shared" si="402"/>
        <v>0</v>
      </c>
      <c r="K197" s="236">
        <f t="shared" si="395"/>
        <v>0</v>
      </c>
      <c r="L197" s="266">
        <f t="shared" si="403"/>
        <v>0</v>
      </c>
      <c r="M197" s="266">
        <f t="shared" si="404"/>
        <v>0</v>
      </c>
      <c r="N197" s="236">
        <f t="shared" si="396"/>
        <v>0</v>
      </c>
      <c r="P197" s="498">
        <f t="shared" si="405"/>
        <v>0</v>
      </c>
      <c r="Q197" s="499"/>
      <c r="R197" s="14"/>
    </row>
    <row r="198" spans="1:18" ht="19.2" customHeight="1">
      <c r="A198" s="211">
        <f>A101</f>
        <v>46285</v>
      </c>
      <c r="B198" s="212">
        <f>B101</f>
        <v>0</v>
      </c>
      <c r="C198" s="212">
        <f>C101</f>
        <v>0</v>
      </c>
      <c r="D198" s="212">
        <f t="shared" si="397"/>
        <v>0</v>
      </c>
      <c r="E198" s="71">
        <f t="shared" si="398"/>
        <v>0</v>
      </c>
      <c r="F198" s="266">
        <f t="shared" si="399"/>
        <v>0</v>
      </c>
      <c r="G198" s="266">
        <f t="shared" si="400"/>
        <v>0</v>
      </c>
      <c r="H198" s="236">
        <f t="shared" si="394"/>
        <v>0</v>
      </c>
      <c r="I198" s="266">
        <f t="shared" si="401"/>
        <v>0</v>
      </c>
      <c r="J198" s="266">
        <f t="shared" si="402"/>
        <v>0</v>
      </c>
      <c r="K198" s="236">
        <f t="shared" si="395"/>
        <v>0</v>
      </c>
      <c r="L198" s="266">
        <f t="shared" si="403"/>
        <v>0</v>
      </c>
      <c r="M198" s="266">
        <f t="shared" si="404"/>
        <v>0</v>
      </c>
      <c r="N198" s="236">
        <f t="shared" si="396"/>
        <v>0</v>
      </c>
      <c r="P198" s="498">
        <f t="shared" si="405"/>
        <v>0</v>
      </c>
      <c r="Q198" s="499"/>
      <c r="R198" s="14"/>
    </row>
    <row r="199" spans="1:18" ht="19.2" customHeight="1">
      <c r="A199" s="211">
        <f>A106</f>
        <v>46286</v>
      </c>
      <c r="B199" s="212">
        <f>B106</f>
        <v>0</v>
      </c>
      <c r="C199" s="212">
        <f>C106</f>
        <v>0</v>
      </c>
      <c r="D199" s="212">
        <f t="shared" si="397"/>
        <v>0</v>
      </c>
      <c r="E199" s="71">
        <f t="shared" si="398"/>
        <v>0</v>
      </c>
      <c r="F199" s="266">
        <f t="shared" si="399"/>
        <v>0</v>
      </c>
      <c r="G199" s="266">
        <f t="shared" si="400"/>
        <v>0</v>
      </c>
      <c r="H199" s="236">
        <f t="shared" si="394"/>
        <v>0</v>
      </c>
      <c r="I199" s="266">
        <f t="shared" si="401"/>
        <v>0</v>
      </c>
      <c r="J199" s="266">
        <f t="shared" si="402"/>
        <v>0</v>
      </c>
      <c r="K199" s="236">
        <f t="shared" si="395"/>
        <v>0</v>
      </c>
      <c r="L199" s="266">
        <f t="shared" si="403"/>
        <v>0</v>
      </c>
      <c r="M199" s="266">
        <f t="shared" si="404"/>
        <v>0</v>
      </c>
      <c r="N199" s="236">
        <f t="shared" si="396"/>
        <v>0</v>
      </c>
      <c r="P199" s="498">
        <f t="shared" si="405"/>
        <v>0</v>
      </c>
      <c r="Q199" s="499"/>
      <c r="R199" s="14"/>
    </row>
    <row r="200" spans="1:18" ht="19.2" customHeight="1">
      <c r="A200" s="211">
        <f>A111</f>
        <v>46287</v>
      </c>
      <c r="B200" s="212">
        <f>B111</f>
        <v>0</v>
      </c>
      <c r="C200" s="212">
        <f>C111</f>
        <v>0</v>
      </c>
      <c r="D200" s="212">
        <f t="shared" si="397"/>
        <v>0</v>
      </c>
      <c r="E200" s="71">
        <f t="shared" si="398"/>
        <v>0</v>
      </c>
      <c r="F200" s="266">
        <f t="shared" si="399"/>
        <v>0</v>
      </c>
      <c r="G200" s="266">
        <f t="shared" si="400"/>
        <v>0</v>
      </c>
      <c r="H200" s="236">
        <f t="shared" si="394"/>
        <v>0</v>
      </c>
      <c r="I200" s="266">
        <f t="shared" si="401"/>
        <v>0</v>
      </c>
      <c r="J200" s="266">
        <f t="shared" si="402"/>
        <v>0</v>
      </c>
      <c r="K200" s="236">
        <f t="shared" si="395"/>
        <v>0</v>
      </c>
      <c r="L200" s="266">
        <f t="shared" si="403"/>
        <v>0</v>
      </c>
      <c r="M200" s="266">
        <f t="shared" si="404"/>
        <v>0</v>
      </c>
      <c r="N200" s="236">
        <f t="shared" si="396"/>
        <v>0</v>
      </c>
      <c r="P200" s="498">
        <f t="shared" si="405"/>
        <v>0</v>
      </c>
      <c r="Q200" s="499"/>
      <c r="R200" s="14"/>
    </row>
    <row r="201" spans="1:18" ht="19.2" customHeight="1">
      <c r="A201" s="211">
        <f>A116</f>
        <v>46288</v>
      </c>
      <c r="B201" s="212">
        <f>B116</f>
        <v>0</v>
      </c>
      <c r="C201" s="212">
        <f>C116</f>
        <v>0</v>
      </c>
      <c r="D201" s="212">
        <f t="shared" si="397"/>
        <v>0</v>
      </c>
      <c r="E201" s="71">
        <f t="shared" si="398"/>
        <v>0</v>
      </c>
      <c r="F201" s="266">
        <f t="shared" si="399"/>
        <v>0</v>
      </c>
      <c r="G201" s="266">
        <f t="shared" si="400"/>
        <v>0</v>
      </c>
      <c r="H201" s="236">
        <f t="shared" si="394"/>
        <v>0</v>
      </c>
      <c r="I201" s="266">
        <f t="shared" si="401"/>
        <v>0</v>
      </c>
      <c r="J201" s="266">
        <f t="shared" si="402"/>
        <v>0</v>
      </c>
      <c r="K201" s="236">
        <f t="shared" si="395"/>
        <v>0</v>
      </c>
      <c r="L201" s="266">
        <f t="shared" si="403"/>
        <v>0</v>
      </c>
      <c r="M201" s="266">
        <f t="shared" si="404"/>
        <v>0</v>
      </c>
      <c r="N201" s="236">
        <f t="shared" si="396"/>
        <v>0</v>
      </c>
      <c r="P201" s="498">
        <f t="shared" si="405"/>
        <v>0</v>
      </c>
      <c r="Q201" s="499"/>
      <c r="R201" s="14"/>
    </row>
    <row r="202" spans="1:18" ht="19.2" customHeight="1">
      <c r="A202" s="211">
        <f>A121</f>
        <v>46289</v>
      </c>
      <c r="B202" s="212">
        <f>B121</f>
        <v>0</v>
      </c>
      <c r="C202" s="212">
        <f>C121</f>
        <v>0</v>
      </c>
      <c r="D202" s="212">
        <f t="shared" si="397"/>
        <v>0</v>
      </c>
      <c r="E202" s="71">
        <f t="shared" si="398"/>
        <v>0</v>
      </c>
      <c r="F202" s="266">
        <f t="shared" si="399"/>
        <v>0</v>
      </c>
      <c r="G202" s="266">
        <f t="shared" si="400"/>
        <v>0</v>
      </c>
      <c r="H202" s="236">
        <f t="shared" si="394"/>
        <v>0</v>
      </c>
      <c r="I202" s="266">
        <f t="shared" si="401"/>
        <v>0</v>
      </c>
      <c r="J202" s="266">
        <f t="shared" si="402"/>
        <v>0</v>
      </c>
      <c r="K202" s="236">
        <f t="shared" si="395"/>
        <v>0</v>
      </c>
      <c r="L202" s="266">
        <f t="shared" si="403"/>
        <v>0</v>
      </c>
      <c r="M202" s="266">
        <f t="shared" si="404"/>
        <v>0</v>
      </c>
      <c r="N202" s="236">
        <f t="shared" si="396"/>
        <v>0</v>
      </c>
      <c r="P202" s="498">
        <f t="shared" si="405"/>
        <v>0</v>
      </c>
      <c r="Q202" s="499"/>
      <c r="R202" s="14"/>
    </row>
    <row r="203" spans="1:18" ht="19.2" customHeight="1">
      <c r="A203" s="211">
        <f>A126</f>
        <v>46290</v>
      </c>
      <c r="B203" s="212">
        <f>B126</f>
        <v>0</v>
      </c>
      <c r="C203" s="212">
        <f>C126</f>
        <v>0</v>
      </c>
      <c r="D203" s="212">
        <f t="shared" si="397"/>
        <v>0</v>
      </c>
      <c r="E203" s="71">
        <f t="shared" si="398"/>
        <v>0</v>
      </c>
      <c r="F203" s="266">
        <f t="shared" si="399"/>
        <v>0</v>
      </c>
      <c r="G203" s="266">
        <f t="shared" si="400"/>
        <v>0</v>
      </c>
      <c r="H203" s="236">
        <f t="shared" si="394"/>
        <v>0</v>
      </c>
      <c r="I203" s="266">
        <f t="shared" si="401"/>
        <v>0</v>
      </c>
      <c r="J203" s="266">
        <f t="shared" si="402"/>
        <v>0</v>
      </c>
      <c r="K203" s="236">
        <f t="shared" si="395"/>
        <v>0</v>
      </c>
      <c r="L203" s="266">
        <f t="shared" si="403"/>
        <v>0</v>
      </c>
      <c r="M203" s="266">
        <f t="shared" si="404"/>
        <v>0</v>
      </c>
      <c r="N203" s="236">
        <f t="shared" si="396"/>
        <v>0</v>
      </c>
      <c r="P203" s="498">
        <f t="shared" si="405"/>
        <v>0</v>
      </c>
      <c r="Q203" s="499"/>
      <c r="R203" s="14"/>
    </row>
    <row r="204" spans="1:18" ht="19.2" customHeight="1">
      <c r="A204" s="211">
        <f>A131</f>
        <v>46291</v>
      </c>
      <c r="B204" s="212">
        <f>B131</f>
        <v>0</v>
      </c>
      <c r="C204" s="212">
        <f>C131</f>
        <v>0</v>
      </c>
      <c r="D204" s="212">
        <f t="shared" si="397"/>
        <v>0</v>
      </c>
      <c r="E204" s="71">
        <f t="shared" si="398"/>
        <v>0</v>
      </c>
      <c r="F204" s="266">
        <f t="shared" si="399"/>
        <v>0</v>
      </c>
      <c r="G204" s="266">
        <f t="shared" si="400"/>
        <v>0</v>
      </c>
      <c r="H204" s="236">
        <f t="shared" si="394"/>
        <v>0</v>
      </c>
      <c r="I204" s="266">
        <f t="shared" si="401"/>
        <v>0</v>
      </c>
      <c r="J204" s="266">
        <f t="shared" si="402"/>
        <v>0</v>
      </c>
      <c r="K204" s="236">
        <f t="shared" si="395"/>
        <v>0</v>
      </c>
      <c r="L204" s="266">
        <f t="shared" si="403"/>
        <v>0</v>
      </c>
      <c r="M204" s="266">
        <f t="shared" si="404"/>
        <v>0</v>
      </c>
      <c r="N204" s="236">
        <f t="shared" si="396"/>
        <v>0</v>
      </c>
      <c r="P204" s="498">
        <f t="shared" si="405"/>
        <v>0</v>
      </c>
      <c r="Q204" s="499"/>
      <c r="R204" s="14"/>
    </row>
    <row r="205" spans="1:18" ht="19.2" customHeight="1">
      <c r="A205" s="211">
        <f>A136</f>
        <v>46292</v>
      </c>
      <c r="B205" s="212">
        <f>B136</f>
        <v>0</v>
      </c>
      <c r="C205" s="212">
        <f>C136</f>
        <v>0</v>
      </c>
      <c r="D205" s="212">
        <f t="shared" si="397"/>
        <v>0</v>
      </c>
      <c r="E205" s="71">
        <f t="shared" si="398"/>
        <v>0</v>
      </c>
      <c r="F205" s="266">
        <f t="shared" si="399"/>
        <v>0</v>
      </c>
      <c r="G205" s="266">
        <f t="shared" si="400"/>
        <v>0</v>
      </c>
      <c r="H205" s="236">
        <f t="shared" si="394"/>
        <v>0</v>
      </c>
      <c r="I205" s="266">
        <f t="shared" si="401"/>
        <v>0</v>
      </c>
      <c r="J205" s="266">
        <f t="shared" si="402"/>
        <v>0</v>
      </c>
      <c r="K205" s="236">
        <f t="shared" si="395"/>
        <v>0</v>
      </c>
      <c r="L205" s="266">
        <f t="shared" si="403"/>
        <v>0</v>
      </c>
      <c r="M205" s="266">
        <f t="shared" si="404"/>
        <v>0</v>
      </c>
      <c r="N205" s="236">
        <f t="shared" si="396"/>
        <v>0</v>
      </c>
      <c r="P205" s="498">
        <f t="shared" si="405"/>
        <v>0</v>
      </c>
      <c r="Q205" s="499"/>
      <c r="R205" s="14"/>
    </row>
    <row r="206" spans="1:18" ht="19.2" customHeight="1">
      <c r="A206" s="211">
        <f>A141</f>
        <v>46293</v>
      </c>
      <c r="B206" s="212">
        <f>B141</f>
        <v>0</v>
      </c>
      <c r="C206" s="212">
        <f>C141</f>
        <v>0</v>
      </c>
      <c r="D206" s="212">
        <f t="shared" si="397"/>
        <v>0</v>
      </c>
      <c r="E206" s="71">
        <f t="shared" si="398"/>
        <v>0</v>
      </c>
      <c r="F206" s="266">
        <f t="shared" si="399"/>
        <v>0</v>
      </c>
      <c r="G206" s="266">
        <f t="shared" si="400"/>
        <v>0</v>
      </c>
      <c r="H206" s="236">
        <f t="shared" si="394"/>
        <v>0</v>
      </c>
      <c r="I206" s="266">
        <f t="shared" si="401"/>
        <v>0</v>
      </c>
      <c r="J206" s="266">
        <f t="shared" si="402"/>
        <v>0</v>
      </c>
      <c r="K206" s="236">
        <f t="shared" si="395"/>
        <v>0</v>
      </c>
      <c r="L206" s="266">
        <f t="shared" si="403"/>
        <v>0</v>
      </c>
      <c r="M206" s="266">
        <f t="shared" si="404"/>
        <v>0</v>
      </c>
      <c r="N206" s="236">
        <f t="shared" si="396"/>
        <v>0</v>
      </c>
      <c r="P206" s="498">
        <f t="shared" si="405"/>
        <v>0</v>
      </c>
      <c r="Q206" s="499"/>
      <c r="R206" s="14"/>
    </row>
    <row r="207" spans="1:18" ht="19.2" customHeight="1">
      <c r="A207" s="211">
        <f>A146</f>
        <v>46294</v>
      </c>
      <c r="B207" s="212">
        <f>B146</f>
        <v>0</v>
      </c>
      <c r="C207" s="212">
        <f>C146</f>
        <v>0</v>
      </c>
      <c r="D207" s="212">
        <f t="shared" si="397"/>
        <v>0</v>
      </c>
      <c r="E207" s="71">
        <f t="shared" si="398"/>
        <v>0</v>
      </c>
      <c r="F207" s="266">
        <f t="shared" si="399"/>
        <v>0</v>
      </c>
      <c r="G207" s="266">
        <f t="shared" si="400"/>
        <v>0</v>
      </c>
      <c r="H207" s="236">
        <f t="shared" si="394"/>
        <v>0</v>
      </c>
      <c r="I207" s="266">
        <f t="shared" si="401"/>
        <v>0</v>
      </c>
      <c r="J207" s="266">
        <f t="shared" si="402"/>
        <v>0</v>
      </c>
      <c r="K207" s="236">
        <f t="shared" si="395"/>
        <v>0</v>
      </c>
      <c r="L207" s="266">
        <f t="shared" si="403"/>
        <v>0</v>
      </c>
      <c r="M207" s="266">
        <f t="shared" si="404"/>
        <v>0</v>
      </c>
      <c r="N207" s="236">
        <f t="shared" si="396"/>
        <v>0</v>
      </c>
      <c r="P207" s="498">
        <f t="shared" si="405"/>
        <v>0</v>
      </c>
      <c r="Q207" s="499"/>
      <c r="R207" s="14"/>
    </row>
    <row r="208" spans="1:18" ht="19.2" customHeight="1">
      <c r="A208" s="211">
        <f>A151</f>
        <v>46295</v>
      </c>
      <c r="B208" s="212">
        <f>B151</f>
        <v>0</v>
      </c>
      <c r="C208" s="212">
        <f>C151</f>
        <v>0</v>
      </c>
      <c r="D208" s="212">
        <f t="shared" si="397"/>
        <v>0</v>
      </c>
      <c r="E208" s="71">
        <f t="shared" si="398"/>
        <v>0</v>
      </c>
      <c r="F208" s="266">
        <f t="shared" si="399"/>
        <v>0</v>
      </c>
      <c r="G208" s="266">
        <f t="shared" si="400"/>
        <v>0</v>
      </c>
      <c r="H208" s="236">
        <f t="shared" si="394"/>
        <v>0</v>
      </c>
      <c r="I208" s="266">
        <f t="shared" si="401"/>
        <v>0</v>
      </c>
      <c r="J208" s="266">
        <f t="shared" si="402"/>
        <v>0</v>
      </c>
      <c r="K208" s="236">
        <f t="shared" si="395"/>
        <v>0</v>
      </c>
      <c r="L208" s="266">
        <f t="shared" si="403"/>
        <v>0</v>
      </c>
      <c r="M208" s="266">
        <f t="shared" si="404"/>
        <v>0</v>
      </c>
      <c r="N208" s="236">
        <f t="shared" si="396"/>
        <v>0</v>
      </c>
      <c r="P208" s="498">
        <f t="shared" si="405"/>
        <v>0</v>
      </c>
      <c r="Q208" s="499"/>
      <c r="R208" s="14"/>
    </row>
    <row r="209" spans="1:18" ht="19.2" customHeight="1">
      <c r="A209" s="211">
        <f>A156</f>
        <v>0</v>
      </c>
      <c r="B209" s="212">
        <f>B156</f>
        <v>0</v>
      </c>
      <c r="C209" s="212">
        <f>C156</f>
        <v>0</v>
      </c>
      <c r="D209" s="212">
        <f t="shared" si="397"/>
        <v>0</v>
      </c>
      <c r="E209" s="71">
        <f t="shared" si="398"/>
        <v>0</v>
      </c>
      <c r="F209" s="266">
        <f t="shared" si="399"/>
        <v>0</v>
      </c>
      <c r="G209" s="266">
        <f t="shared" si="400"/>
        <v>0</v>
      </c>
      <c r="H209" s="236">
        <f t="shared" si="394"/>
        <v>0</v>
      </c>
      <c r="I209" s="266">
        <f t="shared" si="401"/>
        <v>0</v>
      </c>
      <c r="J209" s="266">
        <f t="shared" si="402"/>
        <v>0</v>
      </c>
      <c r="K209" s="236">
        <f t="shared" si="395"/>
        <v>0</v>
      </c>
      <c r="L209" s="266">
        <f t="shared" si="403"/>
        <v>0</v>
      </c>
      <c r="M209" s="266">
        <f t="shared" si="404"/>
        <v>0</v>
      </c>
      <c r="N209" s="236">
        <f t="shared" si="396"/>
        <v>0</v>
      </c>
      <c r="P209" s="498">
        <f t="shared" si="405"/>
        <v>0</v>
      </c>
      <c r="Q209" s="499"/>
      <c r="R209" s="14"/>
    </row>
    <row r="210" spans="1:18" ht="24" customHeight="1">
      <c r="A210" s="210" t="s">
        <v>10</v>
      </c>
      <c r="B210" s="229">
        <f t="shared" ref="B210:C210" si="406">SUM(B179:B209)</f>
        <v>1</v>
      </c>
      <c r="C210" s="229">
        <f t="shared" si="406"/>
        <v>1</v>
      </c>
      <c r="D210" s="229">
        <f t="shared" si="397"/>
        <v>2</v>
      </c>
      <c r="E210" s="213">
        <f t="shared" si="398"/>
        <v>6.0000000000000001E-3</v>
      </c>
      <c r="F210" s="267">
        <f t="shared" si="399"/>
        <v>0.04</v>
      </c>
      <c r="G210" s="267">
        <f t="shared" si="400"/>
        <v>0.08</v>
      </c>
      <c r="H210" s="268">
        <f t="shared" si="394"/>
        <v>0.12</v>
      </c>
      <c r="I210" s="267">
        <f t="shared" si="401"/>
        <v>1.8</v>
      </c>
      <c r="J210" s="267">
        <f t="shared" si="402"/>
        <v>2.7</v>
      </c>
      <c r="K210" s="268">
        <f t="shared" si="395"/>
        <v>4.5</v>
      </c>
      <c r="L210" s="267">
        <f t="shared" si="403"/>
        <v>0.55000000000000004</v>
      </c>
      <c r="M210" s="267">
        <f t="shared" si="404"/>
        <v>0.77</v>
      </c>
      <c r="N210" s="268">
        <f t="shared" si="396"/>
        <v>1.32</v>
      </c>
      <c r="P210" s="500">
        <f t="shared" si="405"/>
        <v>5.82</v>
      </c>
      <c r="Q210" s="501"/>
      <c r="R210" s="14"/>
    </row>
    <row r="211" spans="1:18" ht="19.2" customHeight="1">
      <c r="A211" s="20"/>
    </row>
    <row r="212" spans="1:18" ht="19.2" customHeight="1">
      <c r="A212" s="20"/>
    </row>
    <row r="213" spans="1:18" ht="19.2" customHeight="1">
      <c r="A213" s="20"/>
    </row>
    <row r="214" spans="1:18" ht="19.2" customHeight="1">
      <c r="A214" s="20"/>
    </row>
    <row r="215" spans="1:18" ht="19.2" customHeight="1">
      <c r="A215" s="20"/>
    </row>
    <row r="216" spans="1:18" ht="19.2" customHeight="1">
      <c r="A216" s="20"/>
    </row>
    <row r="217" spans="1:18">
      <c r="A217" s="20"/>
    </row>
    <row r="218" spans="1:18">
      <c r="A218" s="20"/>
    </row>
    <row r="219" spans="1:18">
      <c r="A219" s="20"/>
    </row>
    <row r="220" spans="1:18">
      <c r="A220" s="20"/>
    </row>
    <row r="221" spans="1:18">
      <c r="A221" s="20"/>
    </row>
    <row r="222" spans="1:18">
      <c r="A222" s="20"/>
    </row>
    <row r="223" spans="1:18">
      <c r="A223" s="20"/>
    </row>
    <row r="224" spans="1:18">
      <c r="A224" s="20"/>
    </row>
    <row r="225" spans="1:1">
      <c r="A225" s="20"/>
    </row>
    <row r="226" spans="1:1">
      <c r="A226" s="20"/>
    </row>
    <row r="227" spans="1:1">
      <c r="A227" s="20"/>
    </row>
    <row r="228" spans="1:1">
      <c r="A228" s="20"/>
    </row>
    <row r="229" spans="1:1">
      <c r="A229" s="20"/>
    </row>
    <row r="230" spans="1:1">
      <c r="A230" s="20"/>
    </row>
    <row r="231" spans="1:1">
      <c r="A231" s="20"/>
    </row>
    <row r="232" spans="1:1">
      <c r="A232" s="20"/>
    </row>
    <row r="233" spans="1:1">
      <c r="A233" s="20"/>
    </row>
    <row r="234" spans="1:1">
      <c r="A234" s="20"/>
    </row>
    <row r="235" spans="1:1">
      <c r="A235" s="20"/>
    </row>
    <row r="236" spans="1:1">
      <c r="A236" s="20"/>
    </row>
    <row r="237" spans="1:1">
      <c r="A237" s="20"/>
    </row>
    <row r="238" spans="1:1">
      <c r="A238" s="20"/>
    </row>
    <row r="239" spans="1:1">
      <c r="A239" s="20"/>
    </row>
    <row r="240" spans="1:1">
      <c r="A240" s="20"/>
    </row>
    <row r="241" spans="1:1">
      <c r="A241" s="20"/>
    </row>
    <row r="242" spans="1:1">
      <c r="A242" s="20"/>
    </row>
    <row r="243" spans="1:1">
      <c r="A243" s="20"/>
    </row>
    <row r="244" spans="1:1">
      <c r="A244" s="20"/>
    </row>
    <row r="245" spans="1:1">
      <c r="A245" s="20"/>
    </row>
    <row r="246" spans="1:1">
      <c r="A246" s="20"/>
    </row>
    <row r="247" spans="1:1">
      <c r="A247" s="20"/>
    </row>
    <row r="248" spans="1:1">
      <c r="A248" s="20"/>
    </row>
    <row r="249" spans="1:1">
      <c r="A249" s="20"/>
    </row>
    <row r="250" spans="1:1">
      <c r="A250" s="20"/>
    </row>
    <row r="251" spans="1:1">
      <c r="A251" s="20"/>
    </row>
    <row r="252" spans="1:1">
      <c r="A252" s="20"/>
    </row>
    <row r="253" spans="1:1">
      <c r="A253" s="20"/>
    </row>
    <row r="254" spans="1:1">
      <c r="A254" s="20"/>
    </row>
    <row r="255" spans="1:1">
      <c r="A255" s="20"/>
    </row>
    <row r="256" spans="1:1">
      <c r="A256" s="20"/>
    </row>
    <row r="257" spans="1:1">
      <c r="A257" s="20"/>
    </row>
    <row r="258" spans="1:1">
      <c r="A258" s="20"/>
    </row>
    <row r="259" spans="1:1">
      <c r="A259" s="20"/>
    </row>
    <row r="260" spans="1:1">
      <c r="A260" s="20"/>
    </row>
    <row r="261" spans="1:1">
      <c r="A261" s="20"/>
    </row>
    <row r="262" spans="1:1">
      <c r="A262" s="20"/>
    </row>
    <row r="263" spans="1:1">
      <c r="A263" s="20"/>
    </row>
    <row r="264" spans="1:1">
      <c r="A264" s="20"/>
    </row>
    <row r="265" spans="1:1">
      <c r="A265" s="20"/>
    </row>
    <row r="266" spans="1:1">
      <c r="A266" s="20"/>
    </row>
    <row r="267" spans="1:1">
      <c r="A267" s="20"/>
    </row>
    <row r="268" spans="1:1">
      <c r="A268" s="20"/>
    </row>
    <row r="269" spans="1:1">
      <c r="A269" s="20"/>
    </row>
    <row r="270" spans="1:1">
      <c r="A270" s="20"/>
    </row>
    <row r="271" spans="1:1">
      <c r="A271" s="20"/>
    </row>
    <row r="272" spans="1:1">
      <c r="A272" s="20"/>
    </row>
    <row r="273" spans="1:1">
      <c r="A273" s="20"/>
    </row>
    <row r="274" spans="1:1">
      <c r="A274" s="20"/>
    </row>
    <row r="275" spans="1:1">
      <c r="A275" s="20"/>
    </row>
    <row r="276" spans="1:1">
      <c r="A276" s="20"/>
    </row>
    <row r="277" spans="1:1">
      <c r="A277" s="20"/>
    </row>
    <row r="278" spans="1:1">
      <c r="A278" s="20"/>
    </row>
    <row r="279" spans="1:1">
      <c r="A279" s="20"/>
    </row>
    <row r="280" spans="1:1">
      <c r="A280" s="20"/>
    </row>
    <row r="281" spans="1:1">
      <c r="A281" s="20"/>
    </row>
    <row r="282" spans="1:1">
      <c r="A282" s="20"/>
    </row>
    <row r="283" spans="1:1">
      <c r="A283" s="20"/>
    </row>
    <row r="284" spans="1:1">
      <c r="A284" s="20"/>
    </row>
    <row r="285" spans="1:1">
      <c r="A285" s="20"/>
    </row>
    <row r="286" spans="1:1">
      <c r="A286" s="20"/>
    </row>
    <row r="287" spans="1:1">
      <c r="A287" s="20"/>
    </row>
    <row r="288" spans="1:1">
      <c r="A288" s="20"/>
    </row>
    <row r="289" spans="1:1">
      <c r="A289" s="20"/>
    </row>
    <row r="290" spans="1:1">
      <c r="A290" s="20"/>
    </row>
    <row r="291" spans="1:1">
      <c r="A291" s="20"/>
    </row>
    <row r="292" spans="1:1">
      <c r="A292" s="20"/>
    </row>
    <row r="293" spans="1:1">
      <c r="A293" s="20"/>
    </row>
    <row r="294" spans="1:1">
      <c r="A294" s="20"/>
    </row>
    <row r="295" spans="1:1">
      <c r="A295" s="20"/>
    </row>
    <row r="296" spans="1:1">
      <c r="A296" s="20"/>
    </row>
    <row r="297" spans="1:1">
      <c r="A297" s="20"/>
    </row>
    <row r="298" spans="1:1">
      <c r="A298" s="20"/>
    </row>
    <row r="299" spans="1:1">
      <c r="A299" s="20"/>
    </row>
    <row r="300" spans="1:1">
      <c r="A300" s="20"/>
    </row>
    <row r="301" spans="1:1">
      <c r="A301" s="20"/>
    </row>
    <row r="302" spans="1:1">
      <c r="A302" s="20"/>
    </row>
    <row r="303" spans="1:1">
      <c r="A303" s="20"/>
    </row>
    <row r="304" spans="1:1">
      <c r="A304" s="20"/>
    </row>
    <row r="305" spans="1:1">
      <c r="A305" s="20"/>
    </row>
    <row r="306" spans="1:1">
      <c r="A306" s="20"/>
    </row>
    <row r="307" spans="1:1">
      <c r="A307" s="20"/>
    </row>
    <row r="308" spans="1:1">
      <c r="A308" s="20"/>
    </row>
    <row r="309" spans="1:1">
      <c r="A309" s="20"/>
    </row>
    <row r="310" spans="1:1">
      <c r="A310" s="20"/>
    </row>
    <row r="311" spans="1:1">
      <c r="A311" s="20"/>
    </row>
    <row r="312" spans="1:1">
      <c r="A312" s="20"/>
    </row>
    <row r="313" spans="1:1">
      <c r="A313" s="20"/>
    </row>
    <row r="314" spans="1:1">
      <c r="A314" s="20"/>
    </row>
    <row r="315" spans="1:1">
      <c r="A315" s="20"/>
    </row>
    <row r="316" spans="1:1">
      <c r="A316" s="20"/>
    </row>
    <row r="317" spans="1:1">
      <c r="A317" s="20"/>
    </row>
    <row r="318" spans="1:1">
      <c r="A318" s="20"/>
    </row>
    <row r="319" spans="1:1">
      <c r="A319" s="20"/>
    </row>
    <row r="320" spans="1:1">
      <c r="A320" s="20"/>
    </row>
    <row r="321" spans="1:1">
      <c r="A321" s="20"/>
    </row>
    <row r="322" spans="1:1">
      <c r="A322" s="20"/>
    </row>
    <row r="323" spans="1:1">
      <c r="A323" s="20"/>
    </row>
    <row r="324" spans="1:1">
      <c r="A324" s="20"/>
    </row>
    <row r="325" spans="1:1">
      <c r="A325" s="20"/>
    </row>
    <row r="326" spans="1:1">
      <c r="A326" s="20"/>
    </row>
    <row r="327" spans="1:1">
      <c r="A327" s="20"/>
    </row>
    <row r="328" spans="1:1">
      <c r="A328" s="20"/>
    </row>
    <row r="329" spans="1:1">
      <c r="A329" s="20"/>
    </row>
    <row r="330" spans="1:1">
      <c r="A330" s="20"/>
    </row>
    <row r="331" spans="1:1">
      <c r="A331" s="20"/>
    </row>
    <row r="332" spans="1:1">
      <c r="A332" s="20"/>
    </row>
    <row r="333" spans="1:1">
      <c r="A333" s="20"/>
    </row>
    <row r="334" spans="1:1">
      <c r="A334" s="20"/>
    </row>
    <row r="335" spans="1:1">
      <c r="A335" s="20"/>
    </row>
    <row r="336" spans="1:1">
      <c r="A336" s="20"/>
    </row>
    <row r="337" spans="1:1">
      <c r="A337" s="20"/>
    </row>
    <row r="338" spans="1:1">
      <c r="A338" s="20"/>
    </row>
    <row r="339" spans="1:1">
      <c r="A339" s="20"/>
    </row>
    <row r="340" spans="1:1">
      <c r="A340" s="20"/>
    </row>
    <row r="341" spans="1:1">
      <c r="A341" s="20"/>
    </row>
    <row r="342" spans="1:1">
      <c r="A342" s="20"/>
    </row>
    <row r="343" spans="1:1">
      <c r="A343" s="20"/>
    </row>
    <row r="344" spans="1:1">
      <c r="A344" s="20"/>
    </row>
    <row r="345" spans="1:1">
      <c r="A345" s="20"/>
    </row>
    <row r="346" spans="1:1">
      <c r="A346" s="20"/>
    </row>
    <row r="347" spans="1:1">
      <c r="A347" s="20"/>
    </row>
    <row r="348" spans="1:1">
      <c r="A348" s="20"/>
    </row>
    <row r="349" spans="1:1">
      <c r="A349" s="20"/>
    </row>
    <row r="350" spans="1:1">
      <c r="A350" s="20"/>
    </row>
    <row r="351" spans="1:1">
      <c r="A351" s="20"/>
    </row>
    <row r="352" spans="1:1">
      <c r="A352" s="20"/>
    </row>
    <row r="353" spans="1:1">
      <c r="A353" s="20"/>
    </row>
    <row r="354" spans="1:1">
      <c r="A354" s="20"/>
    </row>
    <row r="355" spans="1:1">
      <c r="A355" s="20"/>
    </row>
  </sheetData>
  <sheetProtection password="C9D8" sheet="1" objects="1" scenarios="1"/>
  <mergeCells count="101">
    <mergeCell ref="A2:A3"/>
    <mergeCell ref="B2:D2"/>
    <mergeCell ref="J2:L2"/>
    <mergeCell ref="G2:I2"/>
    <mergeCell ref="M2:O2"/>
    <mergeCell ref="F177:H177"/>
    <mergeCell ref="I177:K177"/>
    <mergeCell ref="C174:J175"/>
    <mergeCell ref="B177:D177"/>
    <mergeCell ref="B171:D171"/>
    <mergeCell ref="B168:D168"/>
    <mergeCell ref="B169:D169"/>
    <mergeCell ref="B170:D170"/>
    <mergeCell ref="L177:N177"/>
    <mergeCell ref="E2:E3"/>
    <mergeCell ref="P1:R1"/>
    <mergeCell ref="E176:K176"/>
    <mergeCell ref="G1:O1"/>
    <mergeCell ref="F2:F3"/>
    <mergeCell ref="T1:AE1"/>
    <mergeCell ref="T40:Y40"/>
    <mergeCell ref="T37:W37"/>
    <mergeCell ref="T38:W38"/>
    <mergeCell ref="O164:P164"/>
    <mergeCell ref="Q164:R164"/>
    <mergeCell ref="W76:W77"/>
    <mergeCell ref="X76:Y77"/>
    <mergeCell ref="K166:L166"/>
    <mergeCell ref="F162:G162"/>
    <mergeCell ref="K162:L162"/>
    <mergeCell ref="K163:L163"/>
    <mergeCell ref="K164:L164"/>
    <mergeCell ref="K165:L165"/>
    <mergeCell ref="AD47:AE47"/>
    <mergeCell ref="B1:D1"/>
    <mergeCell ref="B162:D163"/>
    <mergeCell ref="AE40:AF40"/>
    <mergeCell ref="U41:U42"/>
    <mergeCell ref="Z41:Z42"/>
    <mergeCell ref="AA41:AA42"/>
    <mergeCell ref="AB41:AB42"/>
    <mergeCell ref="V41:V42"/>
    <mergeCell ref="W41:W42"/>
    <mergeCell ref="X41:X42"/>
    <mergeCell ref="P2:R2"/>
    <mergeCell ref="Y41:Y42"/>
    <mergeCell ref="O163:P163"/>
    <mergeCell ref="Q163:R163"/>
    <mergeCell ref="O162:R162"/>
    <mergeCell ref="T2:T3"/>
    <mergeCell ref="E1:F1"/>
    <mergeCell ref="W78:W79"/>
    <mergeCell ref="X78:Y79"/>
    <mergeCell ref="V75:Y75"/>
    <mergeCell ref="AD44:AE44"/>
    <mergeCell ref="AD48:AE48"/>
    <mergeCell ref="AD45:AE45"/>
    <mergeCell ref="AD46:AE46"/>
    <mergeCell ref="AG2:AG3"/>
    <mergeCell ref="AE37:AF37"/>
    <mergeCell ref="AE38:AF39"/>
    <mergeCell ref="AG38:AG39"/>
    <mergeCell ref="W2:W3"/>
    <mergeCell ref="X2:AB2"/>
    <mergeCell ref="AC2:AF2"/>
    <mergeCell ref="P191:Q191"/>
    <mergeCell ref="P182:Q182"/>
    <mergeCell ref="P183:Q183"/>
    <mergeCell ref="P184:Q184"/>
    <mergeCell ref="P185:Q185"/>
    <mergeCell ref="P186:Q186"/>
    <mergeCell ref="P177:Q178"/>
    <mergeCell ref="P179:Q179"/>
    <mergeCell ref="P180:Q180"/>
    <mergeCell ref="P181:Q181"/>
    <mergeCell ref="M171:P171"/>
    <mergeCell ref="T41:T42"/>
    <mergeCell ref="P207:Q207"/>
    <mergeCell ref="P208:Q208"/>
    <mergeCell ref="P209:Q209"/>
    <mergeCell ref="P210:Q210"/>
    <mergeCell ref="U2:V2"/>
    <mergeCell ref="P202:Q202"/>
    <mergeCell ref="P203:Q203"/>
    <mergeCell ref="P204:Q204"/>
    <mergeCell ref="P205:Q205"/>
    <mergeCell ref="P206:Q206"/>
    <mergeCell ref="P197:Q197"/>
    <mergeCell ref="P198:Q198"/>
    <mergeCell ref="P199:Q199"/>
    <mergeCell ref="P200:Q200"/>
    <mergeCell ref="P201:Q201"/>
    <mergeCell ref="P192:Q192"/>
    <mergeCell ref="P193:Q193"/>
    <mergeCell ref="P194:Q194"/>
    <mergeCell ref="P195:Q195"/>
    <mergeCell ref="P196:Q196"/>
    <mergeCell ref="P187:Q187"/>
    <mergeCell ref="P188:Q188"/>
    <mergeCell ref="P189:Q189"/>
    <mergeCell ref="P190:Q190"/>
  </mergeCells>
  <dataValidations count="1">
    <dataValidation type="list" allowBlank="1" showInputMessage="1" showErrorMessage="1" sqref="F7 F147 F32 F27 F22 F112 F107 F102 F97 F92 F87 F82 F77 F72 F67 F62 F57 F52 F47 F42 F37 F127 F137 F152 F17 F117 F12 F122 F142 F132 F157">
      <formula1>"RICE, WHEAT"</formula1>
    </dataValidation>
  </dataValidations>
  <hyperlinks>
    <hyperlink ref="T1" r:id="rId1"/>
  </hyperlinks>
  <pageMargins left="0.26" right="0.12" top="0.14000000000000001" bottom="0.12" header="0.2" footer="0.09"/>
  <pageSetup scale="73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J11" sqref="J11"/>
    </sheetView>
  </sheetViews>
  <sheetFormatPr defaultRowHeight="14.4"/>
  <cols>
    <col min="2" max="2" width="13.33203125" customWidth="1"/>
    <col min="3" max="4" width="14.21875" customWidth="1"/>
    <col min="5" max="5" width="15.44140625" customWidth="1"/>
  </cols>
  <sheetData>
    <row r="2" spans="2:5" ht="22.2" customHeight="1">
      <c r="B2" s="3"/>
      <c r="C2" s="10" t="s">
        <v>15</v>
      </c>
      <c r="D2" s="11" t="s">
        <v>20</v>
      </c>
      <c r="E2" s="11" t="s">
        <v>21</v>
      </c>
    </row>
    <row r="3" spans="2:5" ht="27" customHeight="1">
      <c r="B3" s="10" t="s">
        <v>5</v>
      </c>
      <c r="C3" s="6" t="s">
        <v>31</v>
      </c>
      <c r="D3" s="6" t="s">
        <v>31</v>
      </c>
      <c r="E3" s="6" t="s">
        <v>32</v>
      </c>
    </row>
    <row r="4" spans="2:5" ht="27" customHeight="1">
      <c r="B4" s="10" t="s">
        <v>7</v>
      </c>
      <c r="C4" s="6" t="s">
        <v>33</v>
      </c>
      <c r="D4" s="6" t="s">
        <v>33</v>
      </c>
      <c r="E4" s="6" t="s">
        <v>34</v>
      </c>
    </row>
    <row r="5" spans="2:5" ht="27" customHeight="1">
      <c r="B5" s="10" t="s">
        <v>8</v>
      </c>
      <c r="C5" s="6" t="s">
        <v>35</v>
      </c>
      <c r="D5" s="6" t="s">
        <v>35</v>
      </c>
      <c r="E5" s="7" t="s">
        <v>36</v>
      </c>
    </row>
    <row r="6" spans="2:5" ht="22.2" customHeight="1">
      <c r="B6" s="590" t="s">
        <v>19</v>
      </c>
      <c r="C6" s="6" t="s">
        <v>37</v>
      </c>
      <c r="D6" s="6" t="s">
        <v>37</v>
      </c>
      <c r="E6" s="6" t="s">
        <v>38</v>
      </c>
    </row>
    <row r="7" spans="2:5" ht="22.2" customHeight="1">
      <c r="B7" s="590"/>
      <c r="C7" s="6" t="s">
        <v>24</v>
      </c>
      <c r="D7" s="6" t="s">
        <v>24</v>
      </c>
      <c r="E7" s="6" t="s">
        <v>25</v>
      </c>
    </row>
    <row r="8" spans="2:5" ht="19.8" customHeight="1">
      <c r="B8" s="8"/>
      <c r="C8" s="1"/>
      <c r="D8" s="1"/>
      <c r="E8" s="1"/>
    </row>
    <row r="9" spans="2:5" s="2" customFormat="1" ht="22.2" customHeight="1">
      <c r="B9" s="4" t="s">
        <v>23</v>
      </c>
      <c r="C9" s="1" t="s">
        <v>26</v>
      </c>
      <c r="D9" s="1" t="s">
        <v>26</v>
      </c>
      <c r="E9" s="1" t="s">
        <v>29</v>
      </c>
    </row>
    <row r="10" spans="2:5" s="2" customFormat="1" ht="36.6" customHeight="1">
      <c r="B10" s="5" t="s">
        <v>27</v>
      </c>
      <c r="C10" s="1" t="s">
        <v>28</v>
      </c>
      <c r="D10" s="1" t="s">
        <v>28</v>
      </c>
      <c r="E10" s="1" t="s">
        <v>30</v>
      </c>
    </row>
    <row r="11" spans="2:5" s="2" customFormat="1" ht="20.399999999999999" customHeight="1">
      <c r="B11" s="9"/>
      <c r="C11" s="1"/>
      <c r="D11" s="1"/>
      <c r="E11" s="1"/>
    </row>
    <row r="12" spans="2:5" ht="22.2" customHeight="1">
      <c r="B12" s="4" t="s">
        <v>22</v>
      </c>
      <c r="C12" s="6" t="s">
        <v>39</v>
      </c>
      <c r="D12" s="6" t="s">
        <v>39</v>
      </c>
      <c r="E12" s="6" t="s">
        <v>39</v>
      </c>
    </row>
    <row r="13" spans="2:5" ht="22.2" customHeight="1">
      <c r="B13" s="8"/>
      <c r="C13" s="1"/>
      <c r="D13" s="1"/>
      <c r="E13" s="1"/>
    </row>
    <row r="14" spans="2:5" ht="36.6" customHeight="1">
      <c r="B14" s="5" t="s">
        <v>40</v>
      </c>
      <c r="C14" s="141" t="s">
        <v>247</v>
      </c>
      <c r="D14" s="141" t="s">
        <v>247</v>
      </c>
      <c r="E14" s="141" t="s">
        <v>247</v>
      </c>
    </row>
    <row r="15" spans="2:5" ht="15.6">
      <c r="B15" s="204" t="s">
        <v>248</v>
      </c>
      <c r="C15" s="208">
        <v>0.15</v>
      </c>
      <c r="D15" s="208">
        <v>0.15</v>
      </c>
      <c r="E15" s="208">
        <v>0.15</v>
      </c>
    </row>
    <row r="16" spans="2:5">
      <c r="B16" s="205"/>
      <c r="C16" s="205"/>
      <c r="D16" s="205"/>
      <c r="E16" s="205"/>
    </row>
    <row r="17" spans="2:5">
      <c r="B17" s="204" t="s">
        <v>249</v>
      </c>
      <c r="C17" s="206">
        <v>0.5</v>
      </c>
      <c r="D17" s="206">
        <v>0.5</v>
      </c>
      <c r="E17" s="206">
        <v>0.5</v>
      </c>
    </row>
    <row r="20" spans="2:5">
      <c r="B20" s="2"/>
    </row>
  </sheetData>
  <mergeCells count="1">
    <mergeCell ref="B6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MAY-D</vt:lpstr>
      <vt:lpstr>MAY-M</vt:lpstr>
      <vt:lpstr>SEP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2026-08-30T03:45:00Z</dcterms:modified>
</cp:coreProperties>
</file>